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3\прогноз\прогноз в департамент-2023\"/>
    </mc:Choice>
  </mc:AlternateContent>
  <bookViews>
    <workbookView xWindow="0" yWindow="0" windowWidth="2160" windowHeight="0"/>
  </bookViews>
  <sheets>
    <sheet name="Основная таблица" sheetId="2" r:id="rId1"/>
    <sheet name="приложение 1" sheetId="4" r:id="rId2"/>
    <sheet name="приложение2" sheetId="8" r:id="rId3"/>
    <sheet name="приложение3" sheetId="10" r:id="rId4"/>
    <sheet name="приложение 4 " sheetId="12" r:id="rId5"/>
    <sheet name="приложение 5" sheetId="7" r:id="rId6"/>
    <sheet name="с военнослужащими и наемными" sheetId="9" r:id="rId7"/>
    <sheet name="без военных и наемных" sheetId="6" r:id="rId8"/>
  </sheets>
  <definedNames>
    <definedName name="_xlnm.Print_Titles" localSheetId="0">'Основная таблица'!$5:$6</definedName>
    <definedName name="_xlnm.Print_Titles" localSheetId="4">'приложение 4 '!$7:$8</definedName>
  </definedNames>
  <calcPr calcId="162913"/>
</workbook>
</file>

<file path=xl/calcChain.xml><?xml version="1.0" encoding="utf-8"?>
<calcChain xmlns="http://schemas.openxmlformats.org/spreadsheetml/2006/main">
  <c r="F36" i="6" l="1"/>
  <c r="F37" i="6"/>
  <c r="F38" i="6"/>
  <c r="F39" i="6"/>
  <c r="F40" i="6"/>
  <c r="F41" i="6"/>
  <c r="F42" i="6"/>
  <c r="F43" i="6"/>
  <c r="F44" i="6"/>
  <c r="F45" i="6"/>
  <c r="F46" i="6"/>
  <c r="F47" i="6"/>
  <c r="F48" i="6"/>
  <c r="F50" i="6"/>
  <c r="F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50" i="6"/>
  <c r="E35" i="6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35" i="9"/>
  <c r="D36" i="9" l="1"/>
  <c r="D37" i="9"/>
  <c r="D38" i="9"/>
  <c r="D39" i="9"/>
  <c r="D40" i="9"/>
  <c r="D41" i="9"/>
  <c r="D42" i="9"/>
  <c r="D43" i="9"/>
  <c r="D44" i="9"/>
  <c r="D45" i="9"/>
  <c r="D46" i="9"/>
  <c r="D47" i="9"/>
  <c r="D48" i="9"/>
  <c r="D50" i="9"/>
  <c r="D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50" i="9"/>
  <c r="C35" i="9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35" i="6"/>
  <c r="C43" i="2" l="1"/>
  <c r="D17" i="2"/>
  <c r="E17" i="2"/>
  <c r="F17" i="2"/>
  <c r="G17" i="2"/>
  <c r="C17" i="2"/>
  <c r="G43" i="2"/>
  <c r="C37" i="2" l="1"/>
  <c r="D43" i="2"/>
  <c r="D37" i="2" s="1"/>
  <c r="E43" i="2"/>
  <c r="F43" i="2"/>
  <c r="C16" i="2"/>
  <c r="F16" i="2"/>
  <c r="F14" i="2" s="1"/>
  <c r="C14" i="2" l="1"/>
  <c r="C15" i="2"/>
  <c r="B10" i="12"/>
  <c r="D67" i="2" l="1"/>
  <c r="E67" i="2"/>
  <c r="F67" i="2"/>
  <c r="G67" i="2"/>
  <c r="C67" i="2"/>
  <c r="C65" i="2"/>
  <c r="D65" i="2"/>
  <c r="E65" i="2"/>
  <c r="F65" i="2"/>
  <c r="G65" i="2"/>
  <c r="G58" i="2"/>
  <c r="C40" i="7"/>
  <c r="D40" i="7"/>
  <c r="E40" i="7"/>
  <c r="F40" i="7"/>
  <c r="G40" i="7"/>
  <c r="H40" i="7"/>
  <c r="B40" i="7"/>
  <c r="E26" i="7"/>
  <c r="F26" i="7"/>
  <c r="G26" i="7"/>
  <c r="H26" i="7"/>
  <c r="D26" i="7"/>
  <c r="C56" i="2" l="1"/>
  <c r="C12" i="7"/>
  <c r="D12" i="7"/>
  <c r="E12" i="7"/>
  <c r="F12" i="7"/>
  <c r="G12" i="7"/>
  <c r="H12" i="7"/>
  <c r="B12" i="7"/>
  <c r="O37" i="6" l="1"/>
  <c r="O38" i="6"/>
  <c r="P40" i="6"/>
  <c r="O42" i="6"/>
  <c r="O43" i="6"/>
  <c r="O39" i="6"/>
  <c r="O41" i="6"/>
  <c r="N39" i="6"/>
  <c r="N43" i="6"/>
  <c r="N47" i="6"/>
  <c r="N49" i="6"/>
  <c r="N35" i="6"/>
  <c r="O40" i="6"/>
  <c r="O44" i="6"/>
  <c r="N36" i="6"/>
  <c r="N37" i="6"/>
  <c r="N38" i="6"/>
  <c r="N40" i="6"/>
  <c r="N41" i="6"/>
  <c r="N42" i="6"/>
  <c r="N44" i="6"/>
  <c r="N4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35" i="6"/>
  <c r="H50" i="6"/>
  <c r="I50" i="6" s="1"/>
  <c r="J50" i="6" s="1"/>
  <c r="K50" i="6" s="1"/>
  <c r="H49" i="6"/>
  <c r="I49" i="6" s="1"/>
  <c r="J49" i="6" s="1"/>
  <c r="K49" i="6" s="1"/>
  <c r="H48" i="6"/>
  <c r="I48" i="6" s="1"/>
  <c r="J48" i="6" s="1"/>
  <c r="K48" i="6" s="1"/>
  <c r="H47" i="6"/>
  <c r="I47" i="6" s="1"/>
  <c r="J47" i="6" s="1"/>
  <c r="K47" i="6" s="1"/>
  <c r="H46" i="6"/>
  <c r="I46" i="6" s="1"/>
  <c r="J46" i="6" s="1"/>
  <c r="K46" i="6" s="1"/>
  <c r="K45" i="6"/>
  <c r="H45" i="6"/>
  <c r="I45" i="6" s="1"/>
  <c r="I44" i="6"/>
  <c r="J44" i="6" s="1"/>
  <c r="K44" i="6" s="1"/>
  <c r="H44" i="6"/>
  <c r="H43" i="6"/>
  <c r="I43" i="6" s="1"/>
  <c r="J43" i="6" s="1"/>
  <c r="K43" i="6" s="1"/>
  <c r="K42" i="6"/>
  <c r="J42" i="6"/>
  <c r="H42" i="6"/>
  <c r="H41" i="6"/>
  <c r="I41" i="6" s="1"/>
  <c r="J41" i="6" s="1"/>
  <c r="K41" i="6" s="1"/>
  <c r="H40" i="6"/>
  <c r="I40" i="6" s="1"/>
  <c r="J40" i="6" s="1"/>
  <c r="K40" i="6" s="1"/>
  <c r="H39" i="6"/>
  <c r="I39" i="6" s="1"/>
  <c r="J39" i="6" s="1"/>
  <c r="K39" i="6" s="1"/>
  <c r="H38" i="6"/>
  <c r="I38" i="6" s="1"/>
  <c r="J38" i="6" s="1"/>
  <c r="K38" i="6" s="1"/>
  <c r="H37" i="6"/>
  <c r="I37" i="6" s="1"/>
  <c r="J37" i="6" s="1"/>
  <c r="K37" i="6" s="1"/>
  <c r="H36" i="6"/>
  <c r="I36" i="6" s="1"/>
  <c r="J36" i="6" s="1"/>
  <c r="K36" i="6" s="1"/>
  <c r="H35" i="6"/>
  <c r="I35" i="6" s="1"/>
  <c r="J35" i="6" s="1"/>
  <c r="K35" i="6" s="1"/>
  <c r="Q44" i="6" l="1"/>
  <c r="P42" i="6"/>
  <c r="Q42" i="6"/>
  <c r="Q40" i="6"/>
  <c r="Q45" i="6"/>
  <c r="P45" i="6"/>
  <c r="P44" i="6"/>
  <c r="O45" i="6"/>
  <c r="O36" i="6"/>
  <c r="O50" i="6"/>
  <c r="N50" i="6"/>
  <c r="O48" i="6"/>
  <c r="N48" i="6"/>
  <c r="O46" i="6"/>
  <c r="N46" i="6"/>
  <c r="K45" i="9"/>
  <c r="W45" i="9" s="1"/>
  <c r="J42" i="9"/>
  <c r="K42" i="9" s="1"/>
  <c r="W42" i="9" s="1"/>
  <c r="V45" i="9"/>
  <c r="I45" i="9"/>
  <c r="U45" i="9" s="1"/>
  <c r="I49" i="9"/>
  <c r="U49" i="9" s="1"/>
  <c r="H36" i="9"/>
  <c r="I36" i="9" s="1"/>
  <c r="H37" i="9"/>
  <c r="I37" i="9" s="1"/>
  <c r="H38" i="9"/>
  <c r="I38" i="9" s="1"/>
  <c r="H39" i="9"/>
  <c r="I39" i="9" s="1"/>
  <c r="H40" i="9"/>
  <c r="I40" i="9" s="1"/>
  <c r="H41" i="9"/>
  <c r="I41" i="9" s="1"/>
  <c r="H42" i="9"/>
  <c r="H43" i="9"/>
  <c r="I43" i="9" s="1"/>
  <c r="H44" i="9"/>
  <c r="I44" i="9" s="1"/>
  <c r="H45" i="9"/>
  <c r="H46" i="9"/>
  <c r="I46" i="9" s="1"/>
  <c r="H47" i="9"/>
  <c r="I47" i="9" s="1"/>
  <c r="H48" i="9"/>
  <c r="I48" i="9" s="1"/>
  <c r="H49" i="9"/>
  <c r="H50" i="9"/>
  <c r="I50" i="9" s="1"/>
  <c r="H35" i="9"/>
  <c r="I35" i="9" s="1"/>
  <c r="V42" i="9"/>
  <c r="U42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50" i="9"/>
  <c r="T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35" i="9"/>
  <c r="O49" i="9"/>
  <c r="O36" i="9"/>
  <c r="N43" i="9"/>
  <c r="N37" i="9"/>
  <c r="N38" i="9"/>
  <c r="N40" i="9"/>
  <c r="N41" i="9"/>
  <c r="N42" i="9"/>
  <c r="N44" i="9"/>
  <c r="N45" i="9"/>
  <c r="N46" i="9"/>
  <c r="N49" i="9"/>
  <c r="N50" i="9"/>
  <c r="B51" i="9"/>
  <c r="N36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35" i="9"/>
  <c r="N35" i="9"/>
  <c r="Q38" i="6" l="1"/>
  <c r="P38" i="6"/>
  <c r="Q36" i="6"/>
  <c r="P36" i="6"/>
  <c r="P50" i="6"/>
  <c r="Q50" i="6"/>
  <c r="O49" i="6"/>
  <c r="P48" i="6"/>
  <c r="Q48" i="6"/>
  <c r="O47" i="6"/>
  <c r="Q46" i="6"/>
  <c r="P46" i="6"/>
  <c r="Q43" i="6"/>
  <c r="P43" i="6"/>
  <c r="P41" i="6"/>
  <c r="Q41" i="6"/>
  <c r="P39" i="6"/>
  <c r="Q39" i="6"/>
  <c r="Q37" i="6"/>
  <c r="P37" i="6"/>
  <c r="O35" i="6"/>
  <c r="J50" i="9"/>
  <c r="U50" i="9"/>
  <c r="U38" i="9"/>
  <c r="J38" i="9"/>
  <c r="J51" i="9" s="1"/>
  <c r="O37" i="9"/>
  <c r="J41" i="9"/>
  <c r="U41" i="9"/>
  <c r="O50" i="9"/>
  <c r="J48" i="9"/>
  <c r="U48" i="9"/>
  <c r="J44" i="9"/>
  <c r="U44" i="9"/>
  <c r="J40" i="9"/>
  <c r="U40" i="9"/>
  <c r="J36" i="9"/>
  <c r="U36" i="9"/>
  <c r="U46" i="9"/>
  <c r="J46" i="9"/>
  <c r="U37" i="9"/>
  <c r="J37" i="9"/>
  <c r="Q44" i="9"/>
  <c r="O44" i="9"/>
  <c r="O47" i="9"/>
  <c r="O39" i="9"/>
  <c r="Q39" i="9"/>
  <c r="J35" i="9"/>
  <c r="U35" i="9"/>
  <c r="U47" i="9"/>
  <c r="J47" i="9"/>
  <c r="J43" i="9"/>
  <c r="U43" i="9"/>
  <c r="U39" i="9"/>
  <c r="J39" i="9"/>
  <c r="N47" i="9"/>
  <c r="N39" i="9"/>
  <c r="J49" i="9"/>
  <c r="O41" i="9"/>
  <c r="O45" i="9"/>
  <c r="O40" i="9"/>
  <c r="Q45" i="9"/>
  <c r="P45" i="9"/>
  <c r="O46" i="9"/>
  <c r="O42" i="9"/>
  <c r="Q40" i="9"/>
  <c r="P40" i="9"/>
  <c r="O38" i="9"/>
  <c r="P37" i="9"/>
  <c r="Q37" i="9"/>
  <c r="P47" i="9"/>
  <c r="Q47" i="9"/>
  <c r="Q41" i="9"/>
  <c r="P41" i="9"/>
  <c r="P49" i="9"/>
  <c r="Q49" i="9"/>
  <c r="Q50" i="9"/>
  <c r="P50" i="9"/>
  <c r="O48" i="9"/>
  <c r="N48" i="9"/>
  <c r="C51" i="6"/>
  <c r="D51" i="6"/>
  <c r="E51" i="6"/>
  <c r="G51" i="6"/>
  <c r="H51" i="6"/>
  <c r="I51" i="6"/>
  <c r="J51" i="6"/>
  <c r="K51" i="6"/>
  <c r="B51" i="6"/>
  <c r="C24" i="6"/>
  <c r="D24" i="6"/>
  <c r="E24" i="6"/>
  <c r="F24" i="6"/>
  <c r="G24" i="6"/>
  <c r="H24" i="6"/>
  <c r="I24" i="6"/>
  <c r="J24" i="6"/>
  <c r="K24" i="6"/>
  <c r="B24" i="6"/>
  <c r="G51" i="9"/>
  <c r="H51" i="9"/>
  <c r="I51" i="9"/>
  <c r="P44" i="9" l="1"/>
  <c r="P49" i="6"/>
  <c r="Q49" i="6"/>
  <c r="Q47" i="6"/>
  <c r="P47" i="6"/>
  <c r="P35" i="6"/>
  <c r="V49" i="9"/>
  <c r="K49" i="9"/>
  <c r="W49" i="9" s="1"/>
  <c r="V39" i="9"/>
  <c r="K39" i="9"/>
  <c r="W39" i="9" s="1"/>
  <c r="V46" i="9"/>
  <c r="K46" i="9"/>
  <c r="W46" i="9" s="1"/>
  <c r="K40" i="9"/>
  <c r="W40" i="9" s="1"/>
  <c r="V40" i="9"/>
  <c r="V41" i="9"/>
  <c r="K41" i="9"/>
  <c r="W41" i="9" s="1"/>
  <c r="V37" i="9"/>
  <c r="K37" i="9"/>
  <c r="W37" i="9" s="1"/>
  <c r="Q36" i="9"/>
  <c r="K47" i="9"/>
  <c r="W47" i="9" s="1"/>
  <c r="V47" i="9"/>
  <c r="V38" i="9"/>
  <c r="K38" i="9"/>
  <c r="W38" i="9" s="1"/>
  <c r="P36" i="9"/>
  <c r="K48" i="9"/>
  <c r="W48" i="9" s="1"/>
  <c r="V48" i="9"/>
  <c r="P39" i="9"/>
  <c r="O43" i="9"/>
  <c r="V43" i="9"/>
  <c r="K43" i="9"/>
  <c r="W43" i="9" s="1"/>
  <c r="K35" i="9"/>
  <c r="V35" i="9"/>
  <c r="K36" i="9"/>
  <c r="W36" i="9" s="1"/>
  <c r="V36" i="9"/>
  <c r="K44" i="9"/>
  <c r="W44" i="9" s="1"/>
  <c r="V44" i="9"/>
  <c r="K50" i="9"/>
  <c r="W50" i="9" s="1"/>
  <c r="V50" i="9"/>
  <c r="Q46" i="9"/>
  <c r="P46" i="9"/>
  <c r="P38" i="9"/>
  <c r="Q38" i="9"/>
  <c r="P42" i="9"/>
  <c r="Q42" i="9"/>
  <c r="O35" i="9"/>
  <c r="P48" i="9"/>
  <c r="C24" i="9"/>
  <c r="D24" i="9"/>
  <c r="E24" i="9"/>
  <c r="F24" i="9"/>
  <c r="G24" i="9"/>
  <c r="H24" i="9"/>
  <c r="I24" i="9"/>
  <c r="J24" i="9"/>
  <c r="K24" i="9"/>
  <c r="B24" i="9"/>
  <c r="C29" i="12"/>
  <c r="C28" i="12"/>
  <c r="C27" i="12"/>
  <c r="C26" i="12"/>
  <c r="C25" i="12"/>
  <c r="C23" i="12"/>
  <c r="C22" i="12"/>
  <c r="C21" i="12"/>
  <c r="C20" i="12"/>
  <c r="C19" i="12"/>
  <c r="C18" i="12"/>
  <c r="C17" i="12"/>
  <c r="C16" i="12"/>
  <c r="C15" i="12"/>
  <c r="C14" i="12"/>
  <c r="C13" i="12"/>
  <c r="C11" i="12"/>
  <c r="D10" i="12"/>
  <c r="F10" i="12" s="1"/>
  <c r="C9" i="12"/>
  <c r="D8" i="8"/>
  <c r="C8" i="4"/>
  <c r="D8" i="4" s="1"/>
  <c r="C14" i="4"/>
  <c r="D14" i="4"/>
  <c r="E14" i="4"/>
  <c r="F14" i="4"/>
  <c r="B14" i="4"/>
  <c r="C11" i="4"/>
  <c r="D11" i="4"/>
  <c r="E11" i="4"/>
  <c r="F11" i="4"/>
  <c r="B11" i="4"/>
  <c r="G68" i="2"/>
  <c r="G37" i="2"/>
  <c r="G16" i="2"/>
  <c r="G15" i="2" s="1"/>
  <c r="F15" i="2"/>
  <c r="F37" i="2"/>
  <c r="F58" i="2"/>
  <c r="F68" i="2"/>
  <c r="E37" i="2"/>
  <c r="D16" i="2"/>
  <c r="D14" i="2" s="1"/>
  <c r="E16" i="2"/>
  <c r="E15" i="2" s="1"/>
  <c r="C68" i="2"/>
  <c r="D68" i="2"/>
  <c r="E68" i="2"/>
  <c r="C58" i="2"/>
  <c r="D58" i="2"/>
  <c r="E58" i="2"/>
  <c r="G57" i="2" l="1"/>
  <c r="G56" i="2"/>
  <c r="F57" i="2"/>
  <c r="F56" i="2"/>
  <c r="E57" i="2"/>
  <c r="E56" i="2"/>
  <c r="E14" i="2"/>
  <c r="G14" i="2"/>
  <c r="Q35" i="6"/>
  <c r="F51" i="6"/>
  <c r="Q43" i="9"/>
  <c r="P43" i="9"/>
  <c r="W35" i="9"/>
  <c r="K51" i="9"/>
  <c r="P35" i="9"/>
  <c r="Q35" i="9"/>
  <c r="Q48" i="9"/>
  <c r="C51" i="9"/>
  <c r="E8" i="4"/>
  <c r="C15" i="4"/>
  <c r="C14" i="8"/>
  <c r="C9" i="10" s="1"/>
  <c r="D15" i="2"/>
  <c r="E8" i="8"/>
  <c r="D14" i="8" s="1"/>
  <c r="D9" i="10" s="1"/>
  <c r="D14" i="10" s="1"/>
  <c r="D18" i="10" s="1"/>
  <c r="F51" i="9" l="1"/>
  <c r="C14" i="10"/>
  <c r="C18" i="10" s="1"/>
  <c r="D57" i="2"/>
  <c r="D56" i="2"/>
  <c r="D51" i="9"/>
  <c r="E51" i="9"/>
  <c r="F8" i="8"/>
  <c r="E14" i="8" s="1"/>
  <c r="E9" i="10" s="1"/>
  <c r="E14" i="10" s="1"/>
  <c r="E18" i="10" s="1"/>
  <c r="F8" i="4"/>
  <c r="E15" i="4"/>
  <c r="G8" i="4" l="1"/>
  <c r="F15" i="4" s="1"/>
  <c r="G8" i="8"/>
  <c r="F14" i="8" s="1"/>
  <c r="F9" i="10" s="1"/>
  <c r="F14" i="10" s="1"/>
  <c r="F18" i="10" s="1"/>
  <c r="H8" i="8" l="1"/>
  <c r="G14" i="8" s="1"/>
  <c r="G9" i="10" s="1"/>
  <c r="G14" i="10" s="1"/>
  <c r="G18" i="10" s="1"/>
</calcChain>
</file>

<file path=xl/sharedStrings.xml><?xml version="1.0" encoding="utf-8"?>
<sst xmlns="http://schemas.openxmlformats.org/spreadsheetml/2006/main" count="443" uniqueCount="218">
  <si>
    <t>в том числе:</t>
  </si>
  <si>
    <t xml:space="preserve">Прогноз </t>
  </si>
  <si>
    <t>Показатели</t>
  </si>
  <si>
    <t>Единица измерения</t>
  </si>
  <si>
    <t>отчет</t>
  </si>
  <si>
    <t>оценка</t>
  </si>
  <si>
    <t>прогноз</t>
  </si>
  <si>
    <t>человек</t>
  </si>
  <si>
    <t>"-"</t>
  </si>
  <si>
    <t>Численность пенсионеров,  всего</t>
  </si>
  <si>
    <t>в том числе пенсионеры системы ПФР</t>
  </si>
  <si>
    <t>из них:</t>
  </si>
  <si>
    <t>* В среднегодовом исчислении, за исключением показателей, характеризующих естественное и механическое движение населения и высвобождение работников</t>
  </si>
  <si>
    <t>строительство</t>
  </si>
  <si>
    <t>образование</t>
  </si>
  <si>
    <t>Из числа занятых в народном хозяйстве - занято:</t>
  </si>
  <si>
    <t>на предприятиях и организациях со смешанной формой собственности</t>
  </si>
  <si>
    <t>на предприятиях с иностранным участием</t>
  </si>
  <si>
    <t>в частном секторе - всего</t>
  </si>
  <si>
    <t>в крестьянских (фермерских) хозяйствах (включая наемных работников)</t>
  </si>
  <si>
    <t>в частных предприятиях</t>
  </si>
  <si>
    <t>занятые индивидуальным трудом и по найму у отдельных граждан</t>
  </si>
  <si>
    <t>в домашнем хозяйстве, включая личное подсобное хозяйство</t>
  </si>
  <si>
    <t>%</t>
  </si>
  <si>
    <t>рублей</t>
  </si>
  <si>
    <t>тыс.руб.</t>
  </si>
  <si>
    <t>Выплаты социального характера</t>
  </si>
  <si>
    <t>Численность выбывающих с предприятий и организаций работников в связи с проведением реорганизационных и ликвидационных процедур</t>
  </si>
  <si>
    <t>Количество вновь создаваемых рабочих мест</t>
  </si>
  <si>
    <t xml:space="preserve">       ед.</t>
  </si>
  <si>
    <t>Численность детей в возрасте 0 - 18 лет</t>
  </si>
  <si>
    <t xml:space="preserve">Среднегодовая численность постоянного населения </t>
  </si>
  <si>
    <t xml:space="preserve">Естественный прирост (убыль) (+,-) </t>
  </si>
  <si>
    <t xml:space="preserve">Механический прирост (убыль) (+,-) </t>
  </si>
  <si>
    <t xml:space="preserve">Трудовые ресурсы </t>
  </si>
  <si>
    <t xml:space="preserve">Численность экономически активного населения </t>
  </si>
  <si>
    <t xml:space="preserve">Занято в экономике - всего </t>
  </si>
  <si>
    <t xml:space="preserve">на предприятиях и в организациях госсектора </t>
  </si>
  <si>
    <t xml:space="preserve">на предприятиях и в организациях муниципальной собственности </t>
  </si>
  <si>
    <t xml:space="preserve">Учащиеся (с отрывом от производства) </t>
  </si>
  <si>
    <t xml:space="preserve">Лица в трудоспособном возрасте, не занятые трудовой деятельностью и учебой </t>
  </si>
  <si>
    <t xml:space="preserve">Уровень общей безработицы </t>
  </si>
  <si>
    <t xml:space="preserve">Численность работников по территории - всего </t>
  </si>
  <si>
    <t>Численность безработных, рассчитанная по методологии МОТ</t>
  </si>
  <si>
    <t xml:space="preserve">численность незанятых граждан, зарегистрированных в органах государственной службы занятости </t>
  </si>
  <si>
    <t>численность безработных</t>
  </si>
  <si>
    <t>добыча полезных ископаемых</t>
  </si>
  <si>
    <t>обрабатывающие производства</t>
  </si>
  <si>
    <t xml:space="preserve">    1. Работников организаций</t>
  </si>
  <si>
    <t xml:space="preserve">  из них: - работников бюджетных организаций</t>
  </si>
  <si>
    <t xml:space="preserve">    3. Численность наемных работников</t>
  </si>
  <si>
    <t>Фонд оплаты труда в целом по территории, всего</t>
  </si>
  <si>
    <t xml:space="preserve">    1. Фонд оплаты труда работников организаций</t>
  </si>
  <si>
    <t xml:space="preserve">    2. Денежное довольствие военнослужащих</t>
  </si>
  <si>
    <t xml:space="preserve">    3. Фонд оплаты труда наемных работников</t>
  </si>
  <si>
    <t>Среднемесячная заработная плата работников организаций , всего</t>
  </si>
  <si>
    <t>в бюджетных организациях</t>
  </si>
  <si>
    <t xml:space="preserve">Расчеты численности населения </t>
  </si>
  <si>
    <t>(человек)</t>
  </si>
  <si>
    <t>Численность постоянного населения на 1 января</t>
  </si>
  <si>
    <t>Родилось</t>
  </si>
  <si>
    <t>Умерло</t>
  </si>
  <si>
    <t>Естественный прирост (+),                                                                 убыль (-) населения</t>
  </si>
  <si>
    <t>Прибыло</t>
  </si>
  <si>
    <t>Выбыло</t>
  </si>
  <si>
    <t>Миграционный прирост (+),                                                                  убыль (-) населения</t>
  </si>
  <si>
    <t>Среднегодовая численность постоянного населения</t>
  </si>
  <si>
    <t>Приложение 2</t>
  </si>
  <si>
    <t xml:space="preserve">Расчет  среднегодовой численности населения в трудоспособном возрасте </t>
  </si>
  <si>
    <t>№     п/п</t>
  </si>
  <si>
    <t>примечание</t>
  </si>
  <si>
    <t>1.</t>
  </si>
  <si>
    <t>Численность  населения в трудоспособном возрасте на начало года</t>
  </si>
  <si>
    <t>2.</t>
  </si>
  <si>
    <t>Численность подростков, достигших трудоспособного возраста</t>
  </si>
  <si>
    <t>-"-</t>
  </si>
  <si>
    <t>3.</t>
  </si>
  <si>
    <t>4.</t>
  </si>
  <si>
    <t>5.</t>
  </si>
  <si>
    <t>Смертность населения в трудоспособном возрасте</t>
  </si>
  <si>
    <t>Данные медстатистики</t>
  </si>
  <si>
    <t>6.</t>
  </si>
  <si>
    <t>Внешняя миграция населения в трудоспособном возрасте</t>
  </si>
  <si>
    <t>7.</t>
  </si>
  <si>
    <t>Среднегодовая численность населения в трудоспособном возрасте</t>
  </si>
  <si>
    <t>Приложение 3</t>
  </si>
  <si>
    <t>Расчет численности трудовых ресурсов</t>
  </si>
  <si>
    <t>алгоритм расчета</t>
  </si>
  <si>
    <t xml:space="preserve">Среднегодовая численность населения в трудоспособном возрасте </t>
  </si>
  <si>
    <t>Численность неработающих инвалидов 1 и 2 групп в трудоспособном возрасте</t>
  </si>
  <si>
    <t>Данные отделения Пенсионного фонда РФ</t>
  </si>
  <si>
    <t>Численность неработающих пенсионеров в трудоспособном возрасте, получающих пенсии по старости на льготных условиях</t>
  </si>
  <si>
    <t xml:space="preserve">Маятниковая миграция по численности работников        (+,-)                </t>
  </si>
  <si>
    <t>Маятниковая миграция по численности учащихся                          (в трудоспособном возрасте) (+,-)</t>
  </si>
  <si>
    <t>Численность трудоспособного населения в трудоспособном возрасте</t>
  </si>
  <si>
    <t>стр1-стр2-стр3+стр4+стр5</t>
  </si>
  <si>
    <t>8.</t>
  </si>
  <si>
    <t>Численность занятых в экономике  подростков</t>
  </si>
  <si>
    <t xml:space="preserve">9. </t>
  </si>
  <si>
    <t>Число внешних трудовых мигрантов</t>
  </si>
  <si>
    <t>10.</t>
  </si>
  <si>
    <t>Численность трудовых ресурсов</t>
  </si>
  <si>
    <t>стр6+стр7+стр8+стр9</t>
  </si>
  <si>
    <t>Прогноз</t>
  </si>
  <si>
    <t>дополнительной потребности организаций</t>
  </si>
  <si>
    <t>Наименование</t>
  </si>
  <si>
    <t>Кол - во</t>
  </si>
  <si>
    <t>Среднеспис.</t>
  </si>
  <si>
    <t>Дополнит. потребность в кадрах</t>
  </si>
  <si>
    <t>отраслей, профессий,</t>
  </si>
  <si>
    <t>обследов.</t>
  </si>
  <si>
    <t>численность</t>
  </si>
  <si>
    <t>специальностей</t>
  </si>
  <si>
    <t>предпр - й</t>
  </si>
  <si>
    <t>работающих</t>
  </si>
  <si>
    <t>Специалисты с высшим образованием</t>
  </si>
  <si>
    <t>Всего по району</t>
  </si>
  <si>
    <t>в том числе по основным</t>
  </si>
  <si>
    <t>видам экономической деятельности</t>
  </si>
  <si>
    <t>Специалисты со средним специальным образованием</t>
  </si>
  <si>
    <t xml:space="preserve">в том числе по основным </t>
  </si>
  <si>
    <t>Рабочие специальности</t>
  </si>
  <si>
    <t>Приложение 4</t>
  </si>
  <si>
    <t>Прогноз численности работников</t>
  </si>
  <si>
    <t>НАИМЕНОВАНИЕ МУНИЦИПАЛЬНОГО ПОСЕЛЕНИЯ</t>
  </si>
  <si>
    <t>Численность работников (включая военнослужащих и наемных работников), чел.</t>
  </si>
  <si>
    <t>Всего</t>
  </si>
  <si>
    <t>в т.ч. в бюджетной сфере</t>
  </si>
  <si>
    <t>ИТОГО по муниципальному району:</t>
  </si>
  <si>
    <t>Прогноз фонда оплаты труда</t>
  </si>
  <si>
    <t>Фонд  оплаты труда с учетом денежного довольствия военнослужащих и наемных работников (тыс.руб.)</t>
  </si>
  <si>
    <t>Численность работников (без учета  военнослужащих и наемных работников), чел.</t>
  </si>
  <si>
    <t>Фонд  оплаты труда (без учета денежного довольствия военнослужащих и наемных работников), тыс.руб.</t>
  </si>
  <si>
    <t xml:space="preserve">в общественных и религиозных  объединениях и организациях </t>
  </si>
  <si>
    <t>Приложение 5</t>
  </si>
  <si>
    <t>Оценка</t>
  </si>
  <si>
    <t>Виды экономической деятельности</t>
  </si>
  <si>
    <t>Численность работников, чел.</t>
  </si>
  <si>
    <t>Среднемесячная заработная плата, руб.</t>
  </si>
  <si>
    <t>Фонд заработной платы, тыс.руб.</t>
  </si>
  <si>
    <t xml:space="preserve">Всего </t>
  </si>
  <si>
    <t>Демография</t>
  </si>
  <si>
    <t>Данные статотчетности (шифр 1312)</t>
  </si>
  <si>
    <t>Численность работающих граждан старше трудоспособного возраста</t>
  </si>
  <si>
    <t>сельское хозяйство, лесное хозяйство,охота, рыболовство и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</si>
  <si>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</si>
  <si>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утилизация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</si>
  <si>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</si>
  <si>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</si>
  <si>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</si>
  <si>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</si>
  <si>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</si>
  <si>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</si>
  <si>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</si>
  <si>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</si>
  <si>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</si>
  <si>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</si>
  <si>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</si>
  <si>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</si>
  <si>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1. Промышленность</t>
  </si>
  <si>
    <t>2.Сельское , лесное хозяйство,охота, рыболовство и рыбоводство</t>
  </si>
  <si>
    <t>3.Транспорт и связь, строительство и ЖКХ</t>
  </si>
  <si>
    <t>4. Торговля и общественное питание</t>
  </si>
  <si>
    <t>5. Образование и культура</t>
  </si>
  <si>
    <t>6. Гос.управление, финансы, кредиты</t>
  </si>
  <si>
    <t>7. Здравоохранение, физкультура, спорт</t>
  </si>
  <si>
    <t>2024 г. прогноз</t>
  </si>
  <si>
    <t>Уровень зарегистрированной безработицы на конец периода</t>
  </si>
  <si>
    <t>2025 г. прогноз</t>
  </si>
  <si>
    <t>9. Прочие</t>
  </si>
  <si>
    <t>8.Деятельность в области информационных технологий, разработка компьютерного программного обеспечения</t>
  </si>
  <si>
    <t>8.Деятельность в области информационных технологий</t>
  </si>
  <si>
    <t>Численность женщин, достигших пенсионного возраста</t>
  </si>
  <si>
    <t xml:space="preserve">Численность мужчин достигших пенсионного возраста </t>
  </si>
  <si>
    <t>социально-экономического развития на 2024 год и на период до 2026 года</t>
  </si>
  <si>
    <t xml:space="preserve">    2. Численность военнослужащих</t>
  </si>
  <si>
    <t>2026 г. прогноз</t>
  </si>
  <si>
    <t>2027 г. прогноз*</t>
  </si>
  <si>
    <t>2023 г. оценка</t>
  </si>
  <si>
    <t>* Расчеты производятся только по численности постоянного населения на начало 2027 года</t>
  </si>
  <si>
    <t xml:space="preserve">2022 г. отчет         </t>
  </si>
  <si>
    <t xml:space="preserve">* рассчитывается только численность населения в трудоспособном возрасте на начало 2027 года  </t>
  </si>
  <si>
    <t>2022г.
отчет</t>
  </si>
  <si>
    <t>2023г. 
оценка</t>
  </si>
  <si>
    <t>фонда заработной платы на 2023 год</t>
  </si>
  <si>
    <t>__________муниципального района (городского округа) в кадрах на 2024-2026 годы</t>
  </si>
  <si>
    <t>2022 г.</t>
  </si>
  <si>
    <t>2023 г.</t>
  </si>
  <si>
    <t>2024 г.</t>
  </si>
  <si>
    <t>2025 г.</t>
  </si>
  <si>
    <t>2026 г.</t>
  </si>
  <si>
    <t>Рамонского муниципального района</t>
  </si>
  <si>
    <t xml:space="preserve">по Рамонскому муниципальному району (городскому округу) </t>
  </si>
  <si>
    <t xml:space="preserve">в целом по  Рамонскому    муниципальну району (городскому округу) </t>
  </si>
  <si>
    <t xml:space="preserve">работников организаций  Рамонского муниципального района </t>
  </si>
  <si>
    <t>Рамонское городское поселение</t>
  </si>
  <si>
    <t>Айдаровское сельское поселение</t>
  </si>
  <si>
    <t>Березовское  сельское поселение</t>
  </si>
  <si>
    <t>Большеверейское сельское поселение</t>
  </si>
  <si>
    <t>Горожанское сельское поселение</t>
  </si>
  <si>
    <t>Карачунское сельское поселение</t>
  </si>
  <si>
    <t>Комсомольское сельское поселение</t>
  </si>
  <si>
    <t>Ломовское сельское поселение</t>
  </si>
  <si>
    <t>Новоживотинновское сельское поселение</t>
  </si>
  <si>
    <t>Павловское сельское поселение</t>
  </si>
  <si>
    <t>Русскогвоздевское сельское поселение</t>
  </si>
  <si>
    <t>Скляевское сельское поселение</t>
  </si>
  <si>
    <t>Сомовское сельское поселение</t>
  </si>
  <si>
    <t>Ступинское сельское поселение</t>
  </si>
  <si>
    <t>Чистополянское сельское поселение</t>
  </si>
  <si>
    <t>Яменское сельское поселение</t>
  </si>
  <si>
    <t>Рамонского муниципального района по поселениям на 2024 год и на период до 2026 года</t>
  </si>
  <si>
    <t xml:space="preserve"> Рамонского муниципального района по поселениям на 2024 год и на период до 2026 года</t>
  </si>
  <si>
    <t>Заместитель главы администрации района Бунина Наталья Александровна</t>
  </si>
  <si>
    <t>Исполнитель: Столповская Ирина Николаевна</t>
  </si>
  <si>
    <t>Телефон: 8-47340-2-12-16</t>
  </si>
  <si>
    <t>Телефон: 8(47340)-2-12-16</t>
  </si>
  <si>
    <t>в целом по Рамонскому  муниципальному району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</si>
</sst>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u/>
      <sz val="9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b/>
      <i/>
      <sz val="9"/>
      <name val="Arial Cyr"/>
      <charset val="204"/>
    </font>
    <font>
      <b/>
      <sz val="10"/>
      <name val="Times New Roman"/>
      <family val="1"/>
      <charset val="204"/>
    </font>
    <font>
      <b/>
      <sz val="16"/>
      <color rgb="FFFF0000"/>
      <name val="Arial Cyr"/>
      <charset val="204"/>
    </font>
    <font>
      <sz val="1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left" wrapText="1"/>
    </xf>
    <xf numFmtId="0" fontId="5" fillId="0" borderId="1" xfId="0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11" fillId="0" borderId="1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/>
    </xf>
    <xf numFmtId="49" fontId="13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/>
    <xf numFmtId="0" fontId="11" fillId="0" borderId="0" xfId="0" applyFont="1" applyAlignment="1">
      <alignment horizontal="left"/>
    </xf>
    <xf numFmtId="49" fontId="0" fillId="0" borderId="0" xfId="0" applyNumberFormat="1"/>
    <xf numFmtId="0" fontId="13" fillId="0" borderId="0" xfId="0" applyFont="1"/>
    <xf numFmtId="0" fontId="3" fillId="0" borderId="0" xfId="0" applyFont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centerContinuous"/>
    </xf>
    <xf numFmtId="0" fontId="8" fillId="0" borderId="6" xfId="0" applyFont="1" applyBorder="1" applyAlignment="1">
      <alignment horizontal="centerContinuous"/>
    </xf>
    <xf numFmtId="0" fontId="8" fillId="0" borderId="6" xfId="0" applyFont="1" applyBorder="1" applyAlignment="1"/>
    <xf numFmtId="0" fontId="8" fillId="0" borderId="7" xfId="0" applyFont="1" applyBorder="1" applyAlignment="1">
      <alignment horizontal="centerContinuous"/>
    </xf>
    <xf numFmtId="0" fontId="8" fillId="0" borderId="8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8" fillId="0" borderId="0" xfId="0" applyFont="1" applyBorder="1" applyAlignment="1"/>
    <xf numFmtId="0" fontId="8" fillId="0" borderId="1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1" xfId="0" applyBorder="1" applyAlignment="1">
      <alignment wrapText="1"/>
    </xf>
    <xf numFmtId="0" fontId="0" fillId="0" borderId="13" xfId="0" applyBorder="1"/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wrapText="1"/>
    </xf>
    <xf numFmtId="0" fontId="8" fillId="2" borderId="0" xfId="0" applyFont="1" applyFill="1" applyAlignment="1">
      <alignment horizontal="centerContinuous"/>
    </xf>
    <xf numFmtId="0" fontId="0" fillId="2" borderId="1" xfId="0" applyFill="1" applyBorder="1"/>
    <xf numFmtId="0" fontId="8" fillId="2" borderId="0" xfId="0" applyFont="1" applyFill="1" applyBorder="1" applyAlignment="1">
      <alignment horizontal="centerContinuous"/>
    </xf>
    <xf numFmtId="0" fontId="0" fillId="0" borderId="1" xfId="0" applyFont="1" applyFill="1" applyBorder="1"/>
    <xf numFmtId="0" fontId="3" fillId="0" borderId="0" xfId="0" applyFont="1" applyAlignment="1"/>
    <xf numFmtId="0" fontId="12" fillId="0" borderId="0" xfId="0" applyFont="1" applyAlignment="1"/>
    <xf numFmtId="0" fontId="5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/>
    <xf numFmtId="0" fontId="6" fillId="2" borderId="0" xfId="0" applyFont="1" applyFill="1"/>
    <xf numFmtId="0" fontId="16" fillId="0" borderId="0" xfId="0" applyFont="1"/>
    <xf numFmtId="0" fontId="3" fillId="2" borderId="0" xfId="0" applyFont="1" applyFill="1" applyAlignment="1">
      <alignment horizontal="center"/>
    </xf>
    <xf numFmtId="2" fontId="4" fillId="2" borderId="14" xfId="0" applyNumberFormat="1" applyFont="1" applyFill="1" applyBorder="1" applyAlignment="1">
      <alignment vertical="top" wrapText="1"/>
    </xf>
    <xf numFmtId="0" fontId="2" fillId="2" borderId="0" xfId="0" applyFont="1" applyFill="1"/>
    <xf numFmtId="0" fontId="5" fillId="2" borderId="0" xfId="0" applyFont="1" applyFill="1"/>
    <xf numFmtId="0" fontId="0" fillId="2" borderId="5" xfId="0" applyFill="1" applyBorder="1"/>
    <xf numFmtId="0" fontId="0" fillId="2" borderId="0" xfId="0" applyFill="1" applyBorder="1"/>
    <xf numFmtId="0" fontId="8" fillId="2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9" fillId="2" borderId="1" xfId="0" applyFont="1" applyFill="1" applyBorder="1" applyAlignment="1">
      <alignment horizontal="centerContinuous" vertical="center"/>
    </xf>
    <xf numFmtId="0" fontId="9" fillId="2" borderId="1" xfId="0" applyFont="1" applyFill="1" applyBorder="1" applyAlignment="1">
      <alignment horizontal="centerContinuous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Continuous" vertical="center" wrapText="1"/>
    </xf>
    <xf numFmtId="0" fontId="7" fillId="0" borderId="1" xfId="0" applyFont="1" applyBorder="1"/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49" fontId="4" fillId="0" borderId="1" xfId="0" applyNumberFormat="1" applyFont="1" applyBorder="1"/>
    <xf numFmtId="0" fontId="4" fillId="0" borderId="1" xfId="0" applyFont="1" applyBorder="1" applyAlignment="1">
      <alignment horizontal="justify" wrapText="1"/>
    </xf>
    <xf numFmtId="49" fontId="9" fillId="0" borderId="1" xfId="0" applyNumberFormat="1" applyFont="1" applyBorder="1"/>
    <xf numFmtId="0" fontId="1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49" fontId="14" fillId="0" borderId="1" xfId="0" applyNumberFormat="1" applyFont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justify" wrapText="1"/>
    </xf>
    <xf numFmtId="0" fontId="0" fillId="0" borderId="1" xfId="0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/>
    <xf numFmtId="0" fontId="15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Continuous" vertical="center"/>
    </xf>
    <xf numFmtId="0" fontId="8" fillId="2" borderId="0" xfId="0" applyFont="1" applyFill="1" applyAlignment="1"/>
    <xf numFmtId="0" fontId="5" fillId="2" borderId="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2" fillId="2" borderId="18" xfId="0" applyFont="1" applyFill="1" applyBorder="1"/>
    <xf numFmtId="0" fontId="5" fillId="2" borderId="9" xfId="0" applyFont="1" applyFill="1" applyBorder="1" applyAlignment="1">
      <alignment horizontal="center"/>
    </xf>
    <xf numFmtId="0" fontId="12" fillId="0" borderId="18" xfId="0" applyFont="1" applyFill="1" applyBorder="1"/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8" fillId="0" borderId="22" xfId="0" applyFont="1" applyBorder="1" applyAlignment="1"/>
    <xf numFmtId="0" fontId="8" fillId="0" borderId="23" xfId="0" applyFont="1" applyBorder="1" applyAlignment="1"/>
    <xf numFmtId="0" fontId="8" fillId="2" borderId="25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9" fillId="0" borderId="30" xfId="0" applyFont="1" applyBorder="1" applyAlignment="1">
      <alignment horizontal="center" vertical="center"/>
    </xf>
    <xf numFmtId="1" fontId="9" fillId="0" borderId="29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2" borderId="40" xfId="0" applyFont="1" applyFill="1" applyBorder="1"/>
    <xf numFmtId="0" fontId="5" fillId="2" borderId="41" xfId="0" applyFont="1" applyFill="1" applyBorder="1"/>
    <xf numFmtId="0" fontId="5" fillId="2" borderId="1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5" fillId="2" borderId="44" xfId="0" applyFont="1" applyFill="1" applyBorder="1"/>
    <xf numFmtId="0" fontId="5" fillId="2" borderId="14" xfId="0" applyFont="1" applyFill="1" applyBorder="1"/>
    <xf numFmtId="1" fontId="5" fillId="0" borderId="30" xfId="0" applyNumberFormat="1" applyFont="1" applyBorder="1" applyAlignment="1">
      <alignment horizontal="center" vertical="center"/>
    </xf>
    <xf numFmtId="0" fontId="5" fillId="2" borderId="4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46" xfId="0" applyFont="1" applyFill="1" applyBorder="1" applyAlignment="1">
      <alignment horizontal="center"/>
    </xf>
    <xf numFmtId="1" fontId="0" fillId="0" borderId="1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1" fontId="4" fillId="0" borderId="0" xfId="0" applyNumberFormat="1" applyFont="1"/>
    <xf numFmtId="2" fontId="4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/>
    <xf numFmtId="0" fontId="11" fillId="2" borderId="1" xfId="0" applyFont="1" applyFill="1" applyBorder="1"/>
    <xf numFmtId="0" fontId="0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26" xfId="0" applyFont="1" applyBorder="1" applyAlignment="1">
      <alignment horizontal="right" wrapText="1"/>
    </xf>
    <xf numFmtId="0" fontId="3" fillId="2" borderId="27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6" fillId="0" borderId="26" xfId="0" applyFont="1" applyBorder="1" applyAlignment="1">
      <alignment horizontal="right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9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2" fontId="15" fillId="0" borderId="5" xfId="0" applyNumberFormat="1" applyFont="1" applyFill="1" applyBorder="1" applyAlignment="1">
      <alignment horizontal="center" vertical="top" wrapText="1"/>
    </xf>
    <xf numFmtId="2" fontId="15" fillId="0" borderId="29" xfId="0" applyNumberFormat="1" applyFont="1" applyFill="1" applyBorder="1" applyAlignment="1">
      <alignment horizontal="center" vertical="top" wrapText="1"/>
    </xf>
    <xf numFmtId="2" fontId="15" fillId="0" borderId="30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3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11" xfId="0" applyFont="1" applyFill="1" applyBorder="1" applyAlignment="1">
      <alignment horizontal="center" vertical="top" wrapText="1"/>
    </xf>
    <xf numFmtId="0" fontId="12" fillId="2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0" fillId="2" borderId="14" xfId="0" applyFill="1" applyBorder="1" applyAlignment="1"/>
    <xf numFmtId="0" fontId="12" fillId="2" borderId="6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33" xfId="0" applyFont="1" applyFill="1" applyBorder="1" applyAlignment="1">
      <alignment horizontal="center"/>
    </xf>
    <xf numFmtId="0" fontId="12" fillId="2" borderId="3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0" fillId="2" borderId="5" xfId="0" applyFill="1" applyBorder="1" applyAlignment="1"/>
    <xf numFmtId="0" fontId="12" fillId="2" borderId="37" xfId="0" applyFont="1" applyFill="1" applyBorder="1" applyAlignment="1">
      <alignment horizontal="center"/>
    </xf>
    <xf numFmtId="0" fontId="12" fillId="2" borderId="38" xfId="0" applyFont="1" applyFill="1" applyBorder="1" applyAlignment="1">
      <alignment horizontal="center"/>
    </xf>
    <xf numFmtId="0" fontId="12" fillId="2" borderId="39" xfId="0" applyFont="1" applyFill="1" applyBorder="1" applyAlignment="1">
      <alignment horizontal="center"/>
    </xf>
    <xf numFmtId="0" fontId="5" fillId="2" borderId="37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5" fillId="2" borderId="3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M98"/>
  <sheetViews>
    <sheetView tabSelected="1" topLeftCell="A37" workbookViewId="0">
      <selection activeCell="C55" sqref="C55"/>
    </sheetView>
  </sheetViews>
  <sheetFormatPr defaultRowHeight="12.75" x14ac:dyDescent="0.2"/>
  <cols>
    <col min="1" max="1" width="62" customWidth="1"/>
    <col min="2" max="2" width="11.85546875" customWidth="1"/>
    <col min="3" max="3" width="10.5703125" customWidth="1"/>
    <col min="4" max="4" width="10.85546875" customWidth="1"/>
    <col min="5" max="5" width="10.7109375" customWidth="1"/>
  </cols>
  <sheetData>
    <row r="1" spans="1:13" s="1" customFormat="1" ht="12.75" customHeight="1" x14ac:dyDescent="0.25">
      <c r="A1" s="207" t="s">
        <v>1</v>
      </c>
      <c r="B1" s="207"/>
      <c r="C1" s="207"/>
      <c r="D1" s="207"/>
      <c r="E1" s="207"/>
      <c r="F1" s="207"/>
    </row>
    <row r="2" spans="1:13" s="1" customFormat="1" ht="12.75" customHeight="1" x14ac:dyDescent="0.25">
      <c r="A2" s="207" t="s">
        <v>174</v>
      </c>
      <c r="B2" s="207"/>
      <c r="C2" s="207"/>
      <c r="D2" s="207"/>
      <c r="E2" s="207"/>
      <c r="F2" s="207"/>
    </row>
    <row r="3" spans="1:13" s="2" customFormat="1" ht="12.75" customHeight="1" x14ac:dyDescent="0.2">
      <c r="A3" s="207" t="s">
        <v>217</v>
      </c>
      <c r="B3" s="207"/>
      <c r="C3" s="207"/>
      <c r="D3" s="207"/>
      <c r="E3" s="207"/>
      <c r="F3" s="207"/>
    </row>
    <row r="4" spans="1:13" ht="12.75" customHeight="1" x14ac:dyDescent="0.2">
      <c r="A4" s="64"/>
      <c r="B4" s="65"/>
      <c r="C4" s="65"/>
      <c r="D4" s="65"/>
      <c r="E4" s="66"/>
      <c r="F4" s="66"/>
    </row>
    <row r="5" spans="1:13" s="51" customFormat="1" ht="23.25" customHeight="1" x14ac:dyDescent="0.2">
      <c r="A5" s="78" t="s">
        <v>2</v>
      </c>
      <c r="B5" s="79" t="s">
        <v>3</v>
      </c>
      <c r="C5" s="76">
        <v>2022</v>
      </c>
      <c r="D5" s="76">
        <v>2023</v>
      </c>
      <c r="E5" s="76">
        <v>2024</v>
      </c>
      <c r="F5" s="76">
        <v>2025</v>
      </c>
      <c r="G5" s="53">
        <v>2026</v>
      </c>
    </row>
    <row r="6" spans="1:13" s="51" customFormat="1" ht="12.75" customHeight="1" x14ac:dyDescent="0.2">
      <c r="A6" s="80"/>
      <c r="B6" s="81"/>
      <c r="C6" s="53" t="s">
        <v>4</v>
      </c>
      <c r="D6" s="53" t="s">
        <v>5</v>
      </c>
      <c r="E6" s="208" t="s">
        <v>6</v>
      </c>
      <c r="F6" s="208"/>
      <c r="G6" s="208"/>
    </row>
    <row r="7" spans="1:13" s="4" customFormat="1" ht="15" customHeight="1" x14ac:dyDescent="0.2">
      <c r="A7" s="82" t="s">
        <v>141</v>
      </c>
      <c r="B7" s="83"/>
      <c r="C7" s="5"/>
      <c r="D7" s="5"/>
      <c r="E7" s="18"/>
      <c r="F7" s="5"/>
      <c r="G7" s="5"/>
    </row>
    <row r="8" spans="1:13" s="4" customFormat="1" ht="15" customHeight="1" x14ac:dyDescent="0.2">
      <c r="A8" s="84" t="s">
        <v>31</v>
      </c>
      <c r="B8" s="85" t="s">
        <v>7</v>
      </c>
      <c r="C8" s="136">
        <v>39112</v>
      </c>
      <c r="D8" s="136">
        <v>39859</v>
      </c>
      <c r="E8" s="152">
        <v>40493</v>
      </c>
      <c r="F8" s="136">
        <v>41125</v>
      </c>
      <c r="G8" s="136">
        <v>41775</v>
      </c>
    </row>
    <row r="9" spans="1:13" s="4" customFormat="1" ht="15" customHeight="1" x14ac:dyDescent="0.2">
      <c r="A9" s="86" t="s">
        <v>32</v>
      </c>
      <c r="B9" s="83" t="s">
        <v>8</v>
      </c>
      <c r="C9" s="136">
        <v>-238</v>
      </c>
      <c r="D9" s="136">
        <v>-220</v>
      </c>
      <c r="E9" s="173">
        <v>-205</v>
      </c>
      <c r="F9" s="136">
        <v>-197</v>
      </c>
      <c r="G9" s="136">
        <v>-197</v>
      </c>
    </row>
    <row r="10" spans="1:13" s="4" customFormat="1" ht="12" x14ac:dyDescent="0.2">
      <c r="A10" s="87" t="s">
        <v>33</v>
      </c>
      <c r="B10" s="83" t="s">
        <v>8</v>
      </c>
      <c r="C10" s="136">
        <v>1081</v>
      </c>
      <c r="D10" s="136">
        <v>872</v>
      </c>
      <c r="E10" s="136">
        <v>820</v>
      </c>
      <c r="F10" s="136">
        <v>847</v>
      </c>
      <c r="G10" s="136">
        <v>847</v>
      </c>
    </row>
    <row r="11" spans="1:13" s="4" customFormat="1" ht="15" customHeight="1" x14ac:dyDescent="0.2">
      <c r="A11" s="86" t="s">
        <v>9</v>
      </c>
      <c r="B11" s="83" t="s">
        <v>8</v>
      </c>
      <c r="C11" s="136">
        <v>11300</v>
      </c>
      <c r="D11" s="136">
        <v>11350</v>
      </c>
      <c r="E11" s="136">
        <v>11350</v>
      </c>
      <c r="F11" s="136">
        <v>11350</v>
      </c>
      <c r="G11" s="136">
        <v>11350</v>
      </c>
    </row>
    <row r="12" spans="1:13" s="4" customFormat="1" ht="15" customHeight="1" x14ac:dyDescent="0.2">
      <c r="A12" s="86" t="s">
        <v>10</v>
      </c>
      <c r="B12" s="83" t="s">
        <v>8</v>
      </c>
      <c r="C12" s="136">
        <v>11053</v>
      </c>
      <c r="D12" s="136">
        <v>11100</v>
      </c>
      <c r="E12" s="136">
        <v>11100</v>
      </c>
      <c r="F12" s="136">
        <v>11100</v>
      </c>
      <c r="G12" s="136">
        <v>11100</v>
      </c>
    </row>
    <row r="13" spans="1:13" s="4" customFormat="1" ht="15" customHeight="1" x14ac:dyDescent="0.2">
      <c r="A13" s="86" t="s">
        <v>30</v>
      </c>
      <c r="B13" s="83" t="s">
        <v>8</v>
      </c>
      <c r="C13" s="136">
        <v>7700</v>
      </c>
      <c r="D13" s="136">
        <v>7720</v>
      </c>
      <c r="E13" s="128">
        <v>7730</v>
      </c>
      <c r="F13" s="136">
        <v>7740</v>
      </c>
      <c r="G13" s="136">
        <v>7750</v>
      </c>
    </row>
    <row r="14" spans="1:13" s="4" customFormat="1" ht="15" customHeight="1" x14ac:dyDescent="0.2">
      <c r="A14" s="88" t="s">
        <v>34</v>
      </c>
      <c r="B14" s="85" t="s">
        <v>7</v>
      </c>
      <c r="C14" s="172">
        <f>C16+C49+C50+C51</f>
        <v>25210</v>
      </c>
      <c r="D14" s="172">
        <f>D16+D49+D50+D51</f>
        <v>25490</v>
      </c>
      <c r="E14" s="172">
        <f>E16+E49+E50+E51</f>
        <v>25990</v>
      </c>
      <c r="F14" s="172">
        <f>F16+F49+F50+F51</f>
        <v>26500</v>
      </c>
      <c r="G14" s="172">
        <f>G16+G49+G50+G51</f>
        <v>27050</v>
      </c>
      <c r="I14" s="179"/>
      <c r="J14" s="179"/>
      <c r="K14" s="179"/>
      <c r="L14" s="179"/>
      <c r="M14" s="179"/>
    </row>
    <row r="15" spans="1:13" s="4" customFormat="1" ht="15" customHeight="1" x14ac:dyDescent="0.2">
      <c r="A15" s="88" t="s">
        <v>35</v>
      </c>
      <c r="B15" s="83" t="s">
        <v>8</v>
      </c>
      <c r="C15" s="172">
        <f>C16+C51</f>
        <v>23310</v>
      </c>
      <c r="D15" s="172">
        <f>D16+D51</f>
        <v>23590</v>
      </c>
      <c r="E15" s="172">
        <f>E16+E51</f>
        <v>23990</v>
      </c>
      <c r="F15" s="172">
        <f>F16+F51</f>
        <v>24400</v>
      </c>
      <c r="G15" s="172">
        <f>G16+G51</f>
        <v>24900</v>
      </c>
    </row>
    <row r="16" spans="1:13" s="4" customFormat="1" ht="15" customHeight="1" x14ac:dyDescent="0.2">
      <c r="A16" s="88" t="s">
        <v>36</v>
      </c>
      <c r="B16" s="83" t="s">
        <v>8</v>
      </c>
      <c r="C16" s="172">
        <f>C60+C62+C45+C47+C48</f>
        <v>22670</v>
      </c>
      <c r="D16" s="172">
        <f>D60+D62+D45+D47+D48</f>
        <v>22950</v>
      </c>
      <c r="E16" s="172">
        <f>E60+E62+E45+E47+E48</f>
        <v>23350</v>
      </c>
      <c r="F16" s="172">
        <f>F60+F62+F45+F47+F48</f>
        <v>23760</v>
      </c>
      <c r="G16" s="172">
        <f>G60+G62+G45+G47+G48</f>
        <v>24250</v>
      </c>
      <c r="I16" s="187"/>
      <c r="J16" s="187"/>
      <c r="K16" s="187"/>
      <c r="L16" s="187"/>
      <c r="M16" s="187"/>
    </row>
    <row r="17" spans="1:9" s="4" customFormat="1" ht="15" customHeight="1" x14ac:dyDescent="0.2">
      <c r="A17" s="86" t="s">
        <v>0</v>
      </c>
      <c r="B17" s="83"/>
      <c r="C17" s="136">
        <f>SUM(C18:C36)</f>
        <v>22670</v>
      </c>
      <c r="D17" s="136">
        <f t="shared" ref="D17:G17" si="0">SUM(D18:D36)</f>
        <v>22950</v>
      </c>
      <c r="E17" s="136">
        <f t="shared" si="0"/>
        <v>23350</v>
      </c>
      <c r="F17" s="136">
        <f t="shared" si="0"/>
        <v>23760</v>
      </c>
      <c r="G17" s="136">
        <f t="shared" si="0"/>
        <v>77350</v>
      </c>
    </row>
    <row r="18" spans="1:9" s="4" customFormat="1" ht="18.75" customHeight="1" x14ac:dyDescent="0.2">
      <c r="A18" s="186" t="s">
        <v>144</v>
      </c>
      <c r="B18" s="89" t="s">
        <v>8</v>
      </c>
      <c r="C18" s="174">
        <v>2350</v>
      </c>
      <c r="D18" s="174">
        <v>2350</v>
      </c>
      <c r="E18" s="174">
        <v>2400</v>
      </c>
      <c r="F18" s="174">
        <v>2500</v>
      </c>
      <c r="G18" s="174">
        <v>2520</v>
      </c>
      <c r="I18" s="189"/>
    </row>
    <row r="19" spans="1:9" s="4" customFormat="1" ht="17.25" customHeight="1" x14ac:dyDescent="0.2">
      <c r="A19" s="185" t="s">
        <v>46</v>
      </c>
      <c r="B19" s="89" t="s">
        <v>8</v>
      </c>
      <c r="C19" s="174"/>
      <c r="D19" s="174"/>
      <c r="E19" s="175"/>
      <c r="F19" s="174"/>
      <c r="G19" s="136"/>
      <c r="I19" s="189"/>
    </row>
    <row r="20" spans="1:9" s="4" customFormat="1" ht="17.25" customHeight="1" x14ac:dyDescent="0.2">
      <c r="A20" s="185" t="s">
        <v>47</v>
      </c>
      <c r="B20" s="89" t="s">
        <v>8</v>
      </c>
      <c r="C20" s="174">
        <v>5660</v>
      </c>
      <c r="D20" s="174">
        <v>5730</v>
      </c>
      <c r="E20" s="174">
        <v>5800</v>
      </c>
      <c r="F20" s="174">
        <v>5800</v>
      </c>
      <c r="G20" s="174">
        <v>59000</v>
      </c>
      <c r="I20" s="189"/>
    </row>
    <row r="21" spans="1:9" s="4" customFormat="1" ht="30.75" customHeight="1" x14ac:dyDescent="0.2">
      <c r="A21" s="185" t="s">
        <v>145</v>
      </c>
      <c r="B21" s="89" t="s">
        <v>8</v>
      </c>
      <c r="C21" s="174">
        <v>400</v>
      </c>
      <c r="D21" s="174">
        <v>400</v>
      </c>
      <c r="E21" s="174">
        <v>400</v>
      </c>
      <c r="F21" s="174">
        <v>400</v>
      </c>
      <c r="G21" s="174">
        <v>410</v>
      </c>
      <c r="I21" s="189"/>
    </row>
    <row r="22" spans="1:9" s="4" customFormat="1" ht="24" customHeight="1" x14ac:dyDescent="0.2">
      <c r="A22" s="185" t="s">
        <v>146</v>
      </c>
      <c r="B22" s="89" t="s">
        <v>8</v>
      </c>
      <c r="C22" s="174">
        <v>300</v>
      </c>
      <c r="D22" s="174">
        <v>320</v>
      </c>
      <c r="E22" s="174">
        <v>320</v>
      </c>
      <c r="F22" s="174">
        <v>320</v>
      </c>
      <c r="G22" s="174">
        <v>350</v>
      </c>
      <c r="I22" s="189"/>
    </row>
    <row r="23" spans="1:9" s="4" customFormat="1" ht="17.25" customHeight="1" x14ac:dyDescent="0.2">
      <c r="A23" s="185" t="s">
        <v>13</v>
      </c>
      <c r="B23" s="89" t="s">
        <v>8</v>
      </c>
      <c r="C23" s="174">
        <v>680</v>
      </c>
      <c r="D23" s="174">
        <v>700</v>
      </c>
      <c r="E23" s="174">
        <v>700</v>
      </c>
      <c r="F23" s="174">
        <v>700</v>
      </c>
      <c r="G23" s="174">
        <v>720</v>
      </c>
      <c r="I23" s="189"/>
    </row>
    <row r="24" spans="1:9" s="4" customFormat="1" ht="30" customHeight="1" x14ac:dyDescent="0.2">
      <c r="A24" s="185" t="s">
        <v>147</v>
      </c>
      <c r="B24" s="89" t="s">
        <v>8</v>
      </c>
      <c r="C24" s="174">
        <v>5500</v>
      </c>
      <c r="D24" s="174">
        <v>5640</v>
      </c>
      <c r="E24" s="174">
        <v>5750</v>
      </c>
      <c r="F24" s="174">
        <v>5900</v>
      </c>
      <c r="G24" s="174">
        <v>6000</v>
      </c>
      <c r="I24" s="189"/>
    </row>
    <row r="25" spans="1:9" ht="17.25" customHeight="1" x14ac:dyDescent="0.2">
      <c r="A25" s="185" t="s">
        <v>148</v>
      </c>
      <c r="B25" s="89" t="s">
        <v>8</v>
      </c>
      <c r="C25" s="175">
        <v>1750</v>
      </c>
      <c r="D25" s="175">
        <v>1750</v>
      </c>
      <c r="E25" s="175">
        <v>1820</v>
      </c>
      <c r="F25" s="175">
        <v>1900</v>
      </c>
      <c r="G25" s="175">
        <v>2000</v>
      </c>
      <c r="I25" s="189"/>
    </row>
    <row r="26" spans="1:9" s="4" customFormat="1" ht="17.25" customHeight="1" x14ac:dyDescent="0.2">
      <c r="A26" s="185" t="s">
        <v>149</v>
      </c>
      <c r="B26" s="89" t="s">
        <v>8</v>
      </c>
      <c r="C26" s="175">
        <v>300</v>
      </c>
      <c r="D26" s="175">
        <v>300</v>
      </c>
      <c r="E26" s="175">
        <v>300</v>
      </c>
      <c r="F26" s="175">
        <v>300</v>
      </c>
      <c r="G26" s="175">
        <v>320</v>
      </c>
      <c r="I26" s="189"/>
    </row>
    <row r="27" spans="1:9" s="4" customFormat="1" ht="16.5" customHeight="1" x14ac:dyDescent="0.2">
      <c r="A27" s="185" t="s">
        <v>150</v>
      </c>
      <c r="B27" s="89" t="s">
        <v>8</v>
      </c>
      <c r="C27" s="175">
        <v>150</v>
      </c>
      <c r="D27" s="175">
        <v>150</v>
      </c>
      <c r="E27" s="175">
        <v>150</v>
      </c>
      <c r="F27" s="175">
        <v>150</v>
      </c>
      <c r="G27" s="175">
        <v>170</v>
      </c>
      <c r="I27" s="189"/>
    </row>
    <row r="28" spans="1:9" s="4" customFormat="1" ht="15.75" customHeight="1" x14ac:dyDescent="0.2">
      <c r="A28" s="185" t="s">
        <v>151</v>
      </c>
      <c r="B28" s="89" t="s">
        <v>8</v>
      </c>
      <c r="C28" s="175">
        <v>50</v>
      </c>
      <c r="D28" s="175">
        <v>50</v>
      </c>
      <c r="E28" s="175">
        <v>50</v>
      </c>
      <c r="F28" s="175">
        <v>50</v>
      </c>
      <c r="G28" s="175">
        <v>50</v>
      </c>
      <c r="I28" s="189"/>
    </row>
    <row r="29" spans="1:9" s="4" customFormat="1" ht="19.5" customHeight="1" x14ac:dyDescent="0.2">
      <c r="A29" s="185" t="s">
        <v>152</v>
      </c>
      <c r="B29" s="89" t="s">
        <v>8</v>
      </c>
      <c r="C29" s="175">
        <v>510</v>
      </c>
      <c r="D29" s="175">
        <v>510</v>
      </c>
      <c r="E29" s="175">
        <v>510</v>
      </c>
      <c r="F29" s="175">
        <v>510</v>
      </c>
      <c r="G29" s="175">
        <v>510</v>
      </c>
      <c r="I29" s="189"/>
    </row>
    <row r="30" spans="1:9" s="4" customFormat="1" ht="17.25" customHeight="1" x14ac:dyDescent="0.2">
      <c r="A30" s="185" t="s">
        <v>153</v>
      </c>
      <c r="B30" s="89" t="s">
        <v>8</v>
      </c>
      <c r="C30" s="175">
        <v>400</v>
      </c>
      <c r="D30" s="175">
        <v>400</v>
      </c>
      <c r="E30" s="175">
        <v>400</v>
      </c>
      <c r="F30" s="175">
        <v>400</v>
      </c>
      <c r="G30" s="175">
        <v>400</v>
      </c>
      <c r="I30" s="189"/>
    </row>
    <row r="31" spans="1:9" s="4" customFormat="1" ht="29.25" customHeight="1" x14ac:dyDescent="0.2">
      <c r="A31" s="185" t="s">
        <v>154</v>
      </c>
      <c r="B31" s="89" t="s">
        <v>8</v>
      </c>
      <c r="C31" s="175"/>
      <c r="D31" s="61"/>
      <c r="E31" s="61"/>
      <c r="F31" s="61"/>
      <c r="G31" s="5"/>
      <c r="I31" s="189"/>
    </row>
    <row r="32" spans="1:9" s="4" customFormat="1" ht="31.5" customHeight="1" x14ac:dyDescent="0.2">
      <c r="A32" s="185" t="s">
        <v>155</v>
      </c>
      <c r="B32" s="89"/>
      <c r="C32" s="175">
        <v>500</v>
      </c>
      <c r="D32" s="175">
        <v>500</v>
      </c>
      <c r="E32" s="175">
        <v>500</v>
      </c>
      <c r="F32" s="175">
        <v>500</v>
      </c>
      <c r="G32" s="175">
        <v>500</v>
      </c>
      <c r="I32" s="189"/>
    </row>
    <row r="33" spans="1:9" s="4" customFormat="1" ht="17.25" customHeight="1" x14ac:dyDescent="0.2">
      <c r="A33" s="185" t="s">
        <v>14</v>
      </c>
      <c r="B33" s="89"/>
      <c r="C33" s="175">
        <v>1350</v>
      </c>
      <c r="D33" s="175">
        <v>1350</v>
      </c>
      <c r="E33" s="175">
        <v>1350</v>
      </c>
      <c r="F33" s="175">
        <v>1350</v>
      </c>
      <c r="G33" s="175">
        <v>1400</v>
      </c>
      <c r="I33" s="189"/>
    </row>
    <row r="34" spans="1:9" s="4" customFormat="1" ht="17.25" customHeight="1" x14ac:dyDescent="0.2">
      <c r="A34" s="185" t="s">
        <v>156</v>
      </c>
      <c r="B34" s="89"/>
      <c r="C34" s="175">
        <v>1100</v>
      </c>
      <c r="D34" s="175">
        <v>1100</v>
      </c>
      <c r="E34" s="175">
        <v>1100</v>
      </c>
      <c r="F34" s="175">
        <v>1100</v>
      </c>
      <c r="G34" s="175">
        <v>1100</v>
      </c>
      <c r="I34" s="189"/>
    </row>
    <row r="35" spans="1:9" s="4" customFormat="1" ht="33.75" customHeight="1" x14ac:dyDescent="0.2">
      <c r="A35" s="185" t="s">
        <v>157</v>
      </c>
      <c r="B35" s="89"/>
      <c r="C35" s="175">
        <v>600</v>
      </c>
      <c r="D35" s="175">
        <v>600</v>
      </c>
      <c r="E35" s="175">
        <v>600</v>
      </c>
      <c r="F35" s="175">
        <v>600</v>
      </c>
      <c r="G35" s="175">
        <v>600</v>
      </c>
      <c r="I35" s="189"/>
    </row>
    <row r="36" spans="1:9" s="4" customFormat="1" ht="16.5" customHeight="1" x14ac:dyDescent="0.2">
      <c r="A36" s="185" t="s">
        <v>158</v>
      </c>
      <c r="B36" s="89" t="s">
        <v>8</v>
      </c>
      <c r="C36" s="175">
        <v>1070</v>
      </c>
      <c r="D36" s="175">
        <v>1100</v>
      </c>
      <c r="E36" s="175">
        <v>1200</v>
      </c>
      <c r="F36" s="175">
        <v>1280</v>
      </c>
      <c r="G36" s="175">
        <v>1300</v>
      </c>
      <c r="I36" s="189"/>
    </row>
    <row r="37" spans="1:9" s="4" customFormat="1" ht="17.25" customHeight="1" x14ac:dyDescent="0.2">
      <c r="A37" s="91" t="s">
        <v>15</v>
      </c>
      <c r="B37" s="83" t="s">
        <v>8</v>
      </c>
      <c r="C37" s="136">
        <f>C38+C39+C40+C41+C43</f>
        <v>22670</v>
      </c>
      <c r="D37" s="136">
        <f>SUM(D38:D43)</f>
        <v>22950</v>
      </c>
      <c r="E37" s="136">
        <f>SUM(E38:E43)</f>
        <v>23350</v>
      </c>
      <c r="F37" s="136">
        <f>SUM(F38:F43)</f>
        <v>23760</v>
      </c>
      <c r="G37" s="136">
        <f>SUM(G38:G43)</f>
        <v>24250</v>
      </c>
      <c r="I37" s="188"/>
    </row>
    <row r="38" spans="1:9" s="4" customFormat="1" ht="17.25" customHeight="1" x14ac:dyDescent="0.2">
      <c r="A38" s="92" t="s">
        <v>37</v>
      </c>
      <c r="B38" s="83" t="s">
        <v>8</v>
      </c>
      <c r="C38" s="136">
        <v>3063</v>
      </c>
      <c r="D38" s="136">
        <v>3070</v>
      </c>
      <c r="E38" s="136">
        <v>3100</v>
      </c>
      <c r="F38" s="136">
        <v>3150</v>
      </c>
      <c r="G38" s="136">
        <v>3200</v>
      </c>
      <c r="I38" s="189"/>
    </row>
    <row r="39" spans="1:9" s="4" customFormat="1" ht="17.25" customHeight="1" x14ac:dyDescent="0.2">
      <c r="A39" s="92" t="s">
        <v>38</v>
      </c>
      <c r="B39" s="83" t="s">
        <v>8</v>
      </c>
      <c r="C39" s="136">
        <v>3500</v>
      </c>
      <c r="D39" s="136">
        <v>3500</v>
      </c>
      <c r="E39" s="136">
        <v>3500</v>
      </c>
      <c r="F39" s="136">
        <v>3550</v>
      </c>
      <c r="G39" s="136">
        <v>3600</v>
      </c>
      <c r="I39" s="189"/>
    </row>
    <row r="40" spans="1:9" s="4" customFormat="1" ht="21" customHeight="1" x14ac:dyDescent="0.2">
      <c r="A40" s="93" t="s">
        <v>133</v>
      </c>
      <c r="B40" s="83" t="s">
        <v>8</v>
      </c>
      <c r="C40" s="136">
        <v>300</v>
      </c>
      <c r="D40" s="136">
        <v>300</v>
      </c>
      <c r="E40" s="136">
        <v>400</v>
      </c>
      <c r="F40" s="136">
        <v>450</v>
      </c>
      <c r="G40" s="136">
        <v>500</v>
      </c>
      <c r="I40" s="189"/>
    </row>
    <row r="41" spans="1:9" s="4" customFormat="1" ht="26.25" customHeight="1" x14ac:dyDescent="0.2">
      <c r="A41" s="93" t="s">
        <v>16</v>
      </c>
      <c r="B41" s="83" t="s">
        <v>8</v>
      </c>
      <c r="C41" s="136">
        <v>330</v>
      </c>
      <c r="D41" s="136">
        <v>330</v>
      </c>
      <c r="E41" s="136">
        <v>400</v>
      </c>
      <c r="F41" s="136">
        <v>450</v>
      </c>
      <c r="G41" s="136">
        <v>500</v>
      </c>
      <c r="I41" s="189"/>
    </row>
    <row r="42" spans="1:9" s="4" customFormat="1" ht="17.25" customHeight="1" x14ac:dyDescent="0.2">
      <c r="A42" s="93" t="s">
        <v>17</v>
      </c>
      <c r="B42" s="83" t="s">
        <v>8</v>
      </c>
      <c r="C42" s="136">
        <v>0</v>
      </c>
      <c r="D42" s="136">
        <v>0</v>
      </c>
      <c r="E42" s="127">
        <v>0</v>
      </c>
      <c r="F42" s="136">
        <v>0</v>
      </c>
      <c r="G42" s="136">
        <v>0</v>
      </c>
      <c r="I42" s="189"/>
    </row>
    <row r="43" spans="1:9" s="4" customFormat="1" ht="17.25" customHeight="1" x14ac:dyDescent="0.2">
      <c r="A43" s="93" t="s">
        <v>18</v>
      </c>
      <c r="B43" s="83" t="s">
        <v>8</v>
      </c>
      <c r="C43" s="136">
        <f>C45+C46+C47+C48</f>
        <v>15477</v>
      </c>
      <c r="D43" s="136">
        <f t="shared" ref="D43:F43" si="1">D45+D46+D47+D48</f>
        <v>15750</v>
      </c>
      <c r="E43" s="136">
        <f t="shared" si="1"/>
        <v>15950</v>
      </c>
      <c r="F43" s="136">
        <f t="shared" si="1"/>
        <v>16160</v>
      </c>
      <c r="G43" s="136">
        <f>G45+G46+G47+G48</f>
        <v>16450</v>
      </c>
      <c r="I43" s="189"/>
    </row>
    <row r="44" spans="1:9" s="4" customFormat="1" ht="17.25" customHeight="1" x14ac:dyDescent="0.2">
      <c r="A44" s="94" t="s">
        <v>0</v>
      </c>
      <c r="B44" s="83"/>
      <c r="C44" s="5"/>
      <c r="D44" s="5"/>
      <c r="E44" s="7"/>
      <c r="F44" s="5"/>
      <c r="G44" s="5"/>
    </row>
    <row r="45" spans="1:9" s="4" customFormat="1" ht="24.75" customHeight="1" x14ac:dyDescent="0.2">
      <c r="A45" s="190" t="s">
        <v>19</v>
      </c>
      <c r="B45" s="83" t="s">
        <v>7</v>
      </c>
      <c r="C45" s="136">
        <v>180</v>
      </c>
      <c r="D45" s="136">
        <v>190</v>
      </c>
      <c r="E45" s="136">
        <v>200</v>
      </c>
      <c r="F45" s="136">
        <v>210</v>
      </c>
      <c r="G45" s="136">
        <v>250</v>
      </c>
    </row>
    <row r="46" spans="1:9" s="4" customFormat="1" ht="17.25" customHeight="1" x14ac:dyDescent="0.2">
      <c r="A46" s="190" t="s">
        <v>20</v>
      </c>
      <c r="B46" s="83" t="s">
        <v>8</v>
      </c>
      <c r="C46" s="136">
        <v>12000</v>
      </c>
      <c r="D46" s="136">
        <v>12200</v>
      </c>
      <c r="E46" s="136">
        <v>12200</v>
      </c>
      <c r="F46" s="136">
        <v>12200</v>
      </c>
      <c r="G46" s="136">
        <v>12200</v>
      </c>
    </row>
    <row r="47" spans="1:9" s="4" customFormat="1" ht="17.25" customHeight="1" x14ac:dyDescent="0.2">
      <c r="A47" s="191" t="s">
        <v>21</v>
      </c>
      <c r="B47" s="83" t="s">
        <v>8</v>
      </c>
      <c r="C47" s="136">
        <v>2397</v>
      </c>
      <c r="D47" s="136">
        <v>2460</v>
      </c>
      <c r="E47" s="136">
        <v>2600</v>
      </c>
      <c r="F47" s="136">
        <v>2800</v>
      </c>
      <c r="G47" s="136">
        <v>3000</v>
      </c>
    </row>
    <row r="48" spans="1:9" s="4" customFormat="1" ht="17.25" customHeight="1" x14ac:dyDescent="0.2">
      <c r="A48" s="191" t="s">
        <v>22</v>
      </c>
      <c r="B48" s="83" t="s">
        <v>8</v>
      </c>
      <c r="C48" s="136">
        <v>900</v>
      </c>
      <c r="D48" s="136">
        <v>900</v>
      </c>
      <c r="E48" s="136">
        <v>950</v>
      </c>
      <c r="F48" s="136">
        <v>950</v>
      </c>
      <c r="G48" s="127">
        <v>1000</v>
      </c>
    </row>
    <row r="49" spans="1:7" s="4" customFormat="1" ht="17.25" customHeight="1" x14ac:dyDescent="0.2">
      <c r="A49" s="192" t="s">
        <v>39</v>
      </c>
      <c r="B49" s="83" t="s">
        <v>8</v>
      </c>
      <c r="C49" s="136">
        <v>1100</v>
      </c>
      <c r="D49" s="136">
        <v>1100</v>
      </c>
      <c r="E49" s="136">
        <v>1200</v>
      </c>
      <c r="F49" s="136">
        <v>1250</v>
      </c>
      <c r="G49" s="136">
        <v>1300</v>
      </c>
    </row>
    <row r="50" spans="1:7" ht="25.5" x14ac:dyDescent="0.2">
      <c r="A50" s="193" t="s">
        <v>40</v>
      </c>
      <c r="B50" s="83" t="s">
        <v>8</v>
      </c>
      <c r="C50" s="128">
        <v>800</v>
      </c>
      <c r="D50" s="128">
        <v>800</v>
      </c>
      <c r="E50" s="128">
        <v>800</v>
      </c>
      <c r="F50" s="128">
        <v>850</v>
      </c>
      <c r="G50" s="128">
        <v>850</v>
      </c>
    </row>
    <row r="51" spans="1:7" s="3" customFormat="1" x14ac:dyDescent="0.2">
      <c r="A51" s="194" t="s">
        <v>43</v>
      </c>
      <c r="B51" s="83" t="s">
        <v>8</v>
      </c>
      <c r="C51" s="127">
        <v>640</v>
      </c>
      <c r="D51" s="127">
        <v>640</v>
      </c>
      <c r="E51" s="127">
        <v>640</v>
      </c>
      <c r="F51" s="127">
        <v>640</v>
      </c>
      <c r="G51" s="127">
        <v>650</v>
      </c>
    </row>
    <row r="52" spans="1:7" s="3" customFormat="1" x14ac:dyDescent="0.2">
      <c r="A52" s="7" t="s">
        <v>0</v>
      </c>
      <c r="B52" s="7"/>
      <c r="C52" s="127"/>
      <c r="D52" s="127"/>
      <c r="E52" s="127"/>
      <c r="F52" s="127"/>
      <c r="G52" s="127"/>
    </row>
    <row r="53" spans="1:7" s="14" customFormat="1" ht="25.5" x14ac:dyDescent="0.2">
      <c r="A53" s="13" t="s">
        <v>44</v>
      </c>
      <c r="B53" s="83" t="s">
        <v>8</v>
      </c>
      <c r="C53" s="126">
        <v>147</v>
      </c>
      <c r="D53" s="126">
        <v>170</v>
      </c>
      <c r="E53" s="126">
        <v>170</v>
      </c>
      <c r="F53" s="126">
        <v>170</v>
      </c>
      <c r="G53" s="126">
        <v>170</v>
      </c>
    </row>
    <row r="54" spans="1:7" s="14" customFormat="1" x14ac:dyDescent="0.2">
      <c r="A54" s="13" t="s">
        <v>11</v>
      </c>
      <c r="B54" s="83"/>
      <c r="C54" s="126"/>
      <c r="D54" s="126"/>
      <c r="E54" s="126"/>
      <c r="F54" s="126"/>
      <c r="G54" s="126"/>
    </row>
    <row r="55" spans="1:7" s="3" customFormat="1" x14ac:dyDescent="0.2">
      <c r="A55" s="95" t="s">
        <v>45</v>
      </c>
      <c r="B55" s="83" t="s">
        <v>8</v>
      </c>
      <c r="C55" s="127">
        <v>146</v>
      </c>
      <c r="D55" s="127">
        <v>160</v>
      </c>
      <c r="E55" s="127">
        <v>160</v>
      </c>
      <c r="F55" s="127">
        <v>160</v>
      </c>
      <c r="G55" s="127">
        <v>160</v>
      </c>
    </row>
    <row r="56" spans="1:7" s="3" customFormat="1" ht="17.25" customHeight="1" x14ac:dyDescent="0.2">
      <c r="A56" s="96" t="s">
        <v>41</v>
      </c>
      <c r="B56" s="83" t="s">
        <v>23</v>
      </c>
      <c r="C56" s="184">
        <f>C51/C15*100</f>
        <v>2.7456027456027456</v>
      </c>
      <c r="D56" s="184">
        <f t="shared" ref="D56:G56" si="2">D51/D15*100</f>
        <v>2.7130139889783806</v>
      </c>
      <c r="E56" s="184">
        <f t="shared" si="2"/>
        <v>2.6677782409337225</v>
      </c>
      <c r="F56" s="184">
        <f t="shared" si="2"/>
        <v>2.622950819672131</v>
      </c>
      <c r="G56" s="184">
        <f t="shared" si="2"/>
        <v>2.6104417670682731</v>
      </c>
    </row>
    <row r="57" spans="1:7" s="3" customFormat="1" ht="17.25" customHeight="1" x14ac:dyDescent="0.2">
      <c r="A57" s="96" t="s">
        <v>167</v>
      </c>
      <c r="B57" s="83" t="s">
        <v>8</v>
      </c>
      <c r="C57" s="184">
        <v>0.7</v>
      </c>
      <c r="D57" s="184">
        <f t="shared" ref="C57:G57" si="3">D55/D15*100</f>
        <v>0.67825349724459516</v>
      </c>
      <c r="E57" s="184">
        <f t="shared" si="3"/>
        <v>0.66694456023343063</v>
      </c>
      <c r="F57" s="184">
        <f t="shared" si="3"/>
        <v>0.65573770491803274</v>
      </c>
      <c r="G57" s="184">
        <f t="shared" si="3"/>
        <v>0.64257028112449799</v>
      </c>
    </row>
    <row r="58" spans="1:7" s="3" customFormat="1" ht="17.25" customHeight="1" x14ac:dyDescent="0.2">
      <c r="A58" s="77" t="s">
        <v>42</v>
      </c>
      <c r="B58" s="195" t="s">
        <v>7</v>
      </c>
      <c r="C58" s="196">
        <f>C60+C62+C63</f>
        <v>20510</v>
      </c>
      <c r="D58" s="196">
        <f>D60+D62+D63</f>
        <v>20750</v>
      </c>
      <c r="E58" s="196">
        <f>E60+E62+E63</f>
        <v>21000</v>
      </c>
      <c r="F58" s="196">
        <f>F60+F62+F63</f>
        <v>21250</v>
      </c>
      <c r="G58" s="196">
        <f>G60+G62+G63</f>
        <v>21500</v>
      </c>
    </row>
    <row r="59" spans="1:7" s="3" customFormat="1" ht="17.25" customHeight="1" x14ac:dyDescent="0.2">
      <c r="A59" s="7" t="s">
        <v>0</v>
      </c>
      <c r="B59" s="197"/>
      <c r="C59" s="198"/>
      <c r="D59" s="198"/>
      <c r="E59" s="198"/>
      <c r="F59" s="198"/>
      <c r="G59" s="198"/>
    </row>
    <row r="60" spans="1:7" s="3" customFormat="1" ht="17.25" customHeight="1" x14ac:dyDescent="0.2">
      <c r="A60" s="97" t="s">
        <v>48</v>
      </c>
      <c r="B60" s="199" t="s">
        <v>8</v>
      </c>
      <c r="C60" s="198">
        <v>19193</v>
      </c>
      <c r="D60" s="198">
        <v>19400</v>
      </c>
      <c r="E60" s="198">
        <v>19600</v>
      </c>
      <c r="F60" s="198">
        <v>19800</v>
      </c>
      <c r="G60" s="198">
        <v>20000</v>
      </c>
    </row>
    <row r="61" spans="1:7" s="3" customFormat="1" ht="17.25" customHeight="1" x14ac:dyDescent="0.2">
      <c r="A61" s="98" t="s">
        <v>49</v>
      </c>
      <c r="B61" s="199" t="s">
        <v>8</v>
      </c>
      <c r="C61" s="198">
        <v>3400</v>
      </c>
      <c r="D61" s="198">
        <v>3420</v>
      </c>
      <c r="E61" s="198">
        <v>3420</v>
      </c>
      <c r="F61" s="198">
        <v>3420</v>
      </c>
      <c r="G61" s="198">
        <v>3420</v>
      </c>
    </row>
    <row r="62" spans="1:7" x14ac:dyDescent="0.2">
      <c r="A62" s="97" t="s">
        <v>175</v>
      </c>
      <c r="B62" s="199" t="s">
        <v>8</v>
      </c>
      <c r="C62" s="181">
        <v>0</v>
      </c>
      <c r="D62" s="181">
        <v>0</v>
      </c>
      <c r="E62" s="181">
        <v>0</v>
      </c>
      <c r="F62" s="181">
        <v>0</v>
      </c>
      <c r="G62" s="181">
        <v>0</v>
      </c>
    </row>
    <row r="63" spans="1:7" ht="15.75" customHeight="1" x14ac:dyDescent="0.2">
      <c r="A63" s="97" t="s">
        <v>50</v>
      </c>
      <c r="B63" s="199" t="s">
        <v>8</v>
      </c>
      <c r="C63" s="181">
        <v>1317</v>
      </c>
      <c r="D63" s="181">
        <v>1350</v>
      </c>
      <c r="E63" s="181">
        <v>1400</v>
      </c>
      <c r="F63" s="181">
        <v>1450</v>
      </c>
      <c r="G63" s="181">
        <v>1500</v>
      </c>
    </row>
    <row r="64" spans="1:7" ht="15.75" customHeight="1" x14ac:dyDescent="0.2">
      <c r="A64" s="97"/>
      <c r="B64" s="59"/>
      <c r="C64" s="181"/>
      <c r="D64" s="181"/>
      <c r="E64" s="181"/>
      <c r="F64" s="181"/>
      <c r="G64" s="181"/>
    </row>
    <row r="65" spans="1:7" s="3" customFormat="1" ht="24" customHeight="1" x14ac:dyDescent="0.2">
      <c r="A65" s="99" t="s">
        <v>55</v>
      </c>
      <c r="B65" s="195" t="s">
        <v>24</v>
      </c>
      <c r="C65" s="200">
        <f>C70/C60/12*1000</f>
        <v>52040.001563069862</v>
      </c>
      <c r="D65" s="200">
        <f t="shared" ref="D65:G65" si="4">D70/D60/12*1000</f>
        <v>60785.816151202744</v>
      </c>
      <c r="E65" s="200">
        <f t="shared" si="4"/>
        <v>64978.796768707485</v>
      </c>
      <c r="F65" s="200">
        <f t="shared" si="4"/>
        <v>69473.223905723906</v>
      </c>
      <c r="G65" s="200">
        <f t="shared" si="4"/>
        <v>74973.09166666666</v>
      </c>
    </row>
    <row r="66" spans="1:7" s="3" customFormat="1" ht="17.25" customHeight="1" x14ac:dyDescent="0.2">
      <c r="A66" s="7" t="s">
        <v>0</v>
      </c>
      <c r="B66" s="197"/>
      <c r="C66" s="197"/>
      <c r="D66" s="197"/>
      <c r="E66" s="59"/>
      <c r="F66" s="197"/>
      <c r="G66" s="197"/>
    </row>
    <row r="67" spans="1:7" s="3" customFormat="1" ht="17.25" customHeight="1" x14ac:dyDescent="0.2">
      <c r="A67" s="7" t="s">
        <v>56</v>
      </c>
      <c r="B67" s="199" t="s">
        <v>8</v>
      </c>
      <c r="C67" s="200">
        <f>C71/C61/12*1000</f>
        <v>37547.696078431371</v>
      </c>
      <c r="D67" s="200">
        <f t="shared" ref="D67:G67" si="5">D71/D61/12*1000</f>
        <v>42927.339181286545</v>
      </c>
      <c r="E67" s="200">
        <f t="shared" si="5"/>
        <v>47005.433723196882</v>
      </c>
      <c r="F67" s="200">
        <f t="shared" si="5"/>
        <v>51235.916179337233</v>
      </c>
      <c r="G67" s="200">
        <f t="shared" si="5"/>
        <v>55847.149122807015</v>
      </c>
    </row>
    <row r="68" spans="1:7" s="3" customFormat="1" ht="18.75" customHeight="1" x14ac:dyDescent="0.2">
      <c r="A68" s="100" t="s">
        <v>51</v>
      </c>
      <c r="B68" s="195" t="s">
        <v>25</v>
      </c>
      <c r="C68" s="196">
        <f>C70+C72+C73</f>
        <v>12276845</v>
      </c>
      <c r="D68" s="196">
        <f>D70+D72+D73</f>
        <v>14443938</v>
      </c>
      <c r="E68" s="196">
        <f>E70+E72+E73</f>
        <v>15599453</v>
      </c>
      <c r="F68" s="196">
        <f>F70+F72+F73</f>
        <v>16849593</v>
      </c>
      <c r="G68" s="196">
        <f>G70+G72+G73</f>
        <v>18366055</v>
      </c>
    </row>
    <row r="69" spans="1:7" s="3" customFormat="1" ht="17.25" customHeight="1" x14ac:dyDescent="0.2">
      <c r="A69" s="7" t="s">
        <v>0</v>
      </c>
      <c r="B69" s="197"/>
      <c r="C69" s="198"/>
      <c r="D69" s="198"/>
      <c r="E69" s="181"/>
      <c r="F69" s="198"/>
      <c r="G69" s="198"/>
    </row>
    <row r="70" spans="1:7" s="3" customFormat="1" ht="17.25" customHeight="1" x14ac:dyDescent="0.2">
      <c r="A70" s="101" t="s">
        <v>52</v>
      </c>
      <c r="B70" s="199" t="s">
        <v>8</v>
      </c>
      <c r="C70" s="198">
        <v>11985645</v>
      </c>
      <c r="D70" s="198">
        <v>14150938</v>
      </c>
      <c r="E70" s="181">
        <v>15283013</v>
      </c>
      <c r="F70" s="198">
        <v>16506838</v>
      </c>
      <c r="G70" s="198">
        <v>17993542</v>
      </c>
    </row>
    <row r="71" spans="1:7" x14ac:dyDescent="0.2">
      <c r="A71" s="49" t="s">
        <v>49</v>
      </c>
      <c r="B71" s="83"/>
      <c r="C71" s="128">
        <v>1531946</v>
      </c>
      <c r="D71" s="128">
        <v>1761738</v>
      </c>
      <c r="E71" s="128">
        <v>1929103</v>
      </c>
      <c r="F71" s="128">
        <v>2102722</v>
      </c>
      <c r="G71" s="128">
        <v>2291967</v>
      </c>
    </row>
    <row r="72" spans="1:7" x14ac:dyDescent="0.2">
      <c r="A72" s="97" t="s">
        <v>53</v>
      </c>
      <c r="B72" s="83" t="s">
        <v>8</v>
      </c>
      <c r="C72" s="128">
        <v>0</v>
      </c>
      <c r="D72" s="128">
        <v>0</v>
      </c>
      <c r="E72" s="128">
        <v>0</v>
      </c>
      <c r="F72" s="128">
        <v>0</v>
      </c>
      <c r="G72" s="128">
        <v>0</v>
      </c>
    </row>
    <row r="73" spans="1:7" x14ac:dyDescent="0.2">
      <c r="A73" s="97" t="s">
        <v>54</v>
      </c>
      <c r="B73" s="83" t="s">
        <v>8</v>
      </c>
      <c r="C73" s="128">
        <v>291200</v>
      </c>
      <c r="D73" s="128">
        <v>293000</v>
      </c>
      <c r="E73" s="128">
        <v>316440</v>
      </c>
      <c r="F73" s="128">
        <v>342755</v>
      </c>
      <c r="G73" s="128">
        <v>372513</v>
      </c>
    </row>
    <row r="74" spans="1:7" x14ac:dyDescent="0.2">
      <c r="A74" s="6" t="s">
        <v>26</v>
      </c>
      <c r="B74" s="83" t="s">
        <v>8</v>
      </c>
      <c r="C74" s="128"/>
      <c r="D74" s="128"/>
      <c r="E74" s="128"/>
      <c r="F74" s="128"/>
      <c r="G74" s="128"/>
    </row>
    <row r="75" spans="1:7" s="3" customFormat="1" ht="33" customHeight="1" x14ac:dyDescent="0.2">
      <c r="A75" s="102" t="s">
        <v>27</v>
      </c>
      <c r="B75" s="83" t="s">
        <v>7</v>
      </c>
      <c r="C75" s="127">
        <v>20</v>
      </c>
      <c r="D75" s="127">
        <v>0</v>
      </c>
      <c r="E75" s="128">
        <v>0</v>
      </c>
      <c r="F75" s="127">
        <v>0</v>
      </c>
      <c r="G75" s="127">
        <v>0</v>
      </c>
    </row>
    <row r="76" spans="1:7" s="3" customFormat="1" ht="18" customHeight="1" x14ac:dyDescent="0.2">
      <c r="A76" s="102" t="s">
        <v>28</v>
      </c>
      <c r="B76" s="103" t="s">
        <v>29</v>
      </c>
      <c r="C76" s="127">
        <v>805</v>
      </c>
      <c r="D76" s="127">
        <v>600</v>
      </c>
      <c r="E76" s="128">
        <v>500</v>
      </c>
      <c r="F76" s="128">
        <v>500</v>
      </c>
      <c r="G76" s="128">
        <v>500</v>
      </c>
    </row>
    <row r="77" spans="1:7" s="3" customFormat="1" ht="38.25" customHeight="1" x14ac:dyDescent="0.2">
      <c r="A77" s="206" t="s">
        <v>12</v>
      </c>
      <c r="B77" s="206"/>
      <c r="C77" s="8"/>
      <c r="D77" s="8"/>
      <c r="E77"/>
    </row>
    <row r="78" spans="1:7" s="3" customFormat="1" x14ac:dyDescent="0.2">
      <c r="A78" s="9"/>
      <c r="B78" s="10"/>
      <c r="C78" s="8"/>
      <c r="D78" s="202"/>
      <c r="E78" s="202"/>
      <c r="F78" s="202"/>
      <c r="G78" s="202"/>
    </row>
    <row r="79" spans="1:7" x14ac:dyDescent="0.2">
      <c r="A79" t="s">
        <v>213</v>
      </c>
    </row>
    <row r="81" spans="1:3" x14ac:dyDescent="0.2">
      <c r="A81" t="s">
        <v>214</v>
      </c>
    </row>
    <row r="83" spans="1:3" x14ac:dyDescent="0.2">
      <c r="A83" t="s">
        <v>216</v>
      </c>
    </row>
    <row r="84" spans="1:3" ht="20.25" x14ac:dyDescent="0.3">
      <c r="A84" s="68"/>
      <c r="B84" s="68"/>
      <c r="C84" s="68"/>
    </row>
    <row r="85" spans="1:3" s="16" customFormat="1" x14ac:dyDescent="0.2">
      <c r="A85" s="15"/>
    </row>
    <row r="86" spans="1:3" s="16" customFormat="1" x14ac:dyDescent="0.2">
      <c r="A86" s="17"/>
    </row>
    <row r="87" spans="1:3" s="16" customFormat="1" x14ac:dyDescent="0.2">
      <c r="A87" s="15"/>
    </row>
    <row r="88" spans="1:3" s="16" customFormat="1" x14ac:dyDescent="0.2">
      <c r="A88" s="15"/>
    </row>
    <row r="89" spans="1:3" s="16" customFormat="1" x14ac:dyDescent="0.2">
      <c r="A89" s="15"/>
    </row>
    <row r="90" spans="1:3" s="16" customFormat="1" x14ac:dyDescent="0.2">
      <c r="A90" s="15"/>
    </row>
    <row r="91" spans="1:3" s="16" customFormat="1" x14ac:dyDescent="0.2"/>
    <row r="92" spans="1:3" s="16" customFormat="1" x14ac:dyDescent="0.2">
      <c r="A92" s="15"/>
    </row>
    <row r="93" spans="1:3" s="16" customFormat="1" x14ac:dyDescent="0.2">
      <c r="A93" s="17"/>
    </row>
    <row r="94" spans="1:3" s="16" customFormat="1" x14ac:dyDescent="0.2">
      <c r="A94" s="17"/>
    </row>
    <row r="95" spans="1:3" s="16" customFormat="1" x14ac:dyDescent="0.2">
      <c r="A95" s="15"/>
    </row>
    <row r="96" spans="1:3" s="16" customFormat="1" x14ac:dyDescent="0.2">
      <c r="A96" s="15"/>
    </row>
    <row r="97" spans="1:1" s="16" customFormat="1" x14ac:dyDescent="0.2">
      <c r="A97" s="15"/>
    </row>
    <row r="98" spans="1:1" s="16" customFormat="1" x14ac:dyDescent="0.2"/>
  </sheetData>
  <mergeCells count="5">
    <mergeCell ref="A77:B77"/>
    <mergeCell ref="A1:F1"/>
    <mergeCell ref="A2:F2"/>
    <mergeCell ref="A3:F3"/>
    <mergeCell ref="E6:G6"/>
  </mergeCells>
  <phoneticPr fontId="0" type="noConversion"/>
  <printOptions horizontalCentered="1"/>
  <pageMargins left="0.59055118110236227" right="0.39370078740157483" top="0.98425196850393704" bottom="0.98425196850393704" header="0.51181102362204722" footer="0.51181102362204722"/>
  <pageSetup paperSize="9" scale="76" fitToHeight="0" orientation="portrait" horizontalDpi="300" verticalDpi="300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3:G17"/>
  <sheetViews>
    <sheetView workbookViewId="0">
      <selection activeCell="B24" sqref="B24"/>
    </sheetView>
  </sheetViews>
  <sheetFormatPr defaultRowHeight="12.75" x14ac:dyDescent="0.2"/>
  <cols>
    <col min="1" max="1" width="32.140625" customWidth="1"/>
  </cols>
  <sheetData>
    <row r="3" spans="1:7" ht="15.75" customHeight="1" x14ac:dyDescent="0.2">
      <c r="A3" s="209" t="s">
        <v>57</v>
      </c>
      <c r="B3" s="209"/>
      <c r="C3" s="209"/>
      <c r="D3" s="209"/>
      <c r="E3" s="209"/>
    </row>
    <row r="4" spans="1:7" x14ac:dyDescent="0.2">
      <c r="A4" s="209" t="s">
        <v>191</v>
      </c>
      <c r="B4" s="209"/>
      <c r="C4" s="209"/>
      <c r="D4" s="209"/>
      <c r="E4" s="209"/>
    </row>
    <row r="5" spans="1:7" ht="23.25" customHeight="1" thickBot="1" x14ac:dyDescent="0.25">
      <c r="A5" s="21"/>
      <c r="B5" s="210"/>
      <c r="C5" s="210"/>
      <c r="D5" s="210"/>
      <c r="E5" s="210"/>
    </row>
    <row r="6" spans="1:7" ht="12.75" customHeight="1" x14ac:dyDescent="0.2">
      <c r="A6" s="214" t="s">
        <v>2</v>
      </c>
      <c r="B6" s="211" t="s">
        <v>180</v>
      </c>
      <c r="C6" s="211" t="s">
        <v>178</v>
      </c>
      <c r="D6" s="211" t="s">
        <v>166</v>
      </c>
      <c r="E6" s="213" t="s">
        <v>168</v>
      </c>
      <c r="F6" s="213" t="s">
        <v>176</v>
      </c>
      <c r="G6" s="213" t="s">
        <v>177</v>
      </c>
    </row>
    <row r="7" spans="1:7" ht="13.5" thickBot="1" x14ac:dyDescent="0.25">
      <c r="A7" s="215"/>
      <c r="B7" s="212"/>
      <c r="C7" s="212"/>
      <c r="D7" s="212"/>
      <c r="E7" s="213"/>
      <c r="F7" s="213"/>
      <c r="G7" s="213"/>
    </row>
    <row r="8" spans="1:7" ht="43.5" customHeight="1" x14ac:dyDescent="0.2">
      <c r="A8" s="22" t="s">
        <v>59</v>
      </c>
      <c r="B8" s="201">
        <v>38690</v>
      </c>
      <c r="C8" s="127">
        <f>B8+B9-B10+B12-B13</f>
        <v>39533</v>
      </c>
      <c r="D8" s="127">
        <f>C8+C9-C10+C12-C13</f>
        <v>40185</v>
      </c>
      <c r="E8" s="127">
        <f>D8+D9-D10+D12-D13</f>
        <v>40800</v>
      </c>
      <c r="F8" s="127">
        <f>E8+E9-E10+E12-E13</f>
        <v>41450</v>
      </c>
      <c r="G8" s="127">
        <f>F8+F9-F10+F12-F13</f>
        <v>42100</v>
      </c>
    </row>
    <row r="9" spans="1:7" ht="21" customHeight="1" x14ac:dyDescent="0.2">
      <c r="A9" s="23" t="s">
        <v>60</v>
      </c>
      <c r="B9" s="201">
        <v>343</v>
      </c>
      <c r="C9" s="127">
        <v>350</v>
      </c>
      <c r="D9" s="127">
        <v>355</v>
      </c>
      <c r="E9" s="127">
        <v>363</v>
      </c>
      <c r="F9" s="127">
        <v>363</v>
      </c>
      <c r="G9" s="128"/>
    </row>
    <row r="10" spans="1:7" x14ac:dyDescent="0.2">
      <c r="A10" s="23" t="s">
        <v>61</v>
      </c>
      <c r="B10" s="201">
        <v>581</v>
      </c>
      <c r="C10" s="127">
        <v>570</v>
      </c>
      <c r="D10" s="127">
        <v>560</v>
      </c>
      <c r="E10" s="127">
        <v>560</v>
      </c>
      <c r="F10" s="127">
        <v>560</v>
      </c>
      <c r="G10" s="128"/>
    </row>
    <row r="11" spans="1:7" ht="33" customHeight="1" x14ac:dyDescent="0.2">
      <c r="A11" s="23" t="s">
        <v>62</v>
      </c>
      <c r="B11" s="201">
        <f>B9-B10</f>
        <v>-238</v>
      </c>
      <c r="C11" s="126">
        <f>C9-C10</f>
        <v>-220</v>
      </c>
      <c r="D11" s="126">
        <f>D9-D10</f>
        <v>-205</v>
      </c>
      <c r="E11" s="126">
        <f>E9-E10</f>
        <v>-197</v>
      </c>
      <c r="F11" s="126">
        <f>F9-F10</f>
        <v>-197</v>
      </c>
      <c r="G11" s="128"/>
    </row>
    <row r="12" spans="1:7" x14ac:dyDescent="0.2">
      <c r="A12" s="23" t="s">
        <v>63</v>
      </c>
      <c r="B12" s="201">
        <v>2216</v>
      </c>
      <c r="C12" s="127">
        <v>1972</v>
      </c>
      <c r="D12" s="127">
        <v>1970</v>
      </c>
      <c r="E12" s="127">
        <v>1977</v>
      </c>
      <c r="F12" s="127">
        <v>1977</v>
      </c>
      <c r="G12" s="128"/>
    </row>
    <row r="13" spans="1:7" x14ac:dyDescent="0.2">
      <c r="A13" s="23" t="s">
        <v>64</v>
      </c>
      <c r="B13" s="201">
        <v>1135</v>
      </c>
      <c r="C13" s="127">
        <v>1100</v>
      </c>
      <c r="D13" s="127">
        <v>1150</v>
      </c>
      <c r="E13" s="127">
        <v>1130</v>
      </c>
      <c r="F13" s="127">
        <v>1130</v>
      </c>
      <c r="G13" s="128"/>
    </row>
    <row r="14" spans="1:7" ht="33" customHeight="1" x14ac:dyDescent="0.2">
      <c r="A14" s="13" t="s">
        <v>65</v>
      </c>
      <c r="B14" s="201">
        <f>B12-B13</f>
        <v>1081</v>
      </c>
      <c r="C14" s="126">
        <f>C12-C13</f>
        <v>872</v>
      </c>
      <c r="D14" s="126">
        <f>D12-D13</f>
        <v>820</v>
      </c>
      <c r="E14" s="126">
        <f>E12-E13</f>
        <v>847</v>
      </c>
      <c r="F14" s="126">
        <f>F12-F13</f>
        <v>847</v>
      </c>
      <c r="G14" s="128"/>
    </row>
    <row r="15" spans="1:7" ht="41.25" customHeight="1" x14ac:dyDescent="0.2">
      <c r="A15" s="23" t="s">
        <v>66</v>
      </c>
      <c r="B15" s="127">
        <v>39112</v>
      </c>
      <c r="C15" s="127">
        <f>(C8+D8)/2</f>
        <v>39859</v>
      </c>
      <c r="D15" s="127">
        <v>40493</v>
      </c>
      <c r="E15" s="127">
        <f>(E8+F8)/2</f>
        <v>41125</v>
      </c>
      <c r="F15" s="127">
        <f>(F8+G8)/2</f>
        <v>41775</v>
      </c>
      <c r="G15" s="128"/>
    </row>
    <row r="16" spans="1:7" x14ac:dyDescent="0.2">
      <c r="A16" s="3"/>
      <c r="B16" s="3"/>
      <c r="C16" s="3"/>
    </row>
    <row r="17" spans="1:4" x14ac:dyDescent="0.2">
      <c r="A17" s="24" t="s">
        <v>179</v>
      </c>
      <c r="B17" s="67"/>
      <c r="C17" s="67"/>
      <c r="D17" s="66"/>
    </row>
  </sheetData>
  <mergeCells count="10">
    <mergeCell ref="A3:E3"/>
    <mergeCell ref="B5:E5"/>
    <mergeCell ref="D6:D7"/>
    <mergeCell ref="G6:G7"/>
    <mergeCell ref="A6:A7"/>
    <mergeCell ref="B6:B7"/>
    <mergeCell ref="C6:C7"/>
    <mergeCell ref="A4:E4"/>
    <mergeCell ref="F6:F7"/>
    <mergeCell ref="E6:E7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I20"/>
  <sheetViews>
    <sheetView workbookViewId="0">
      <selection activeCell="C13" sqref="C13"/>
    </sheetView>
  </sheetViews>
  <sheetFormatPr defaultRowHeight="12.75" x14ac:dyDescent="0.2"/>
  <cols>
    <col min="1" max="1" width="5.7109375" customWidth="1"/>
    <col min="2" max="2" width="24.28515625" customWidth="1"/>
    <col min="4" max="4" width="11" customWidth="1"/>
    <col min="9" max="9" width="19.28515625" customWidth="1"/>
  </cols>
  <sheetData>
    <row r="1" spans="1:9" x14ac:dyDescent="0.2">
      <c r="C1" s="54"/>
      <c r="D1" s="54"/>
      <c r="E1" s="54"/>
      <c r="F1" s="54"/>
      <c r="G1" s="54"/>
      <c r="H1" s="54"/>
    </row>
    <row r="2" spans="1:9" x14ac:dyDescent="0.2">
      <c r="C2" s="20"/>
      <c r="D2" s="20"/>
      <c r="E2" s="20"/>
      <c r="F2" s="20"/>
      <c r="G2" s="20"/>
      <c r="H2" s="20"/>
    </row>
    <row r="3" spans="1:9" x14ac:dyDescent="0.2">
      <c r="B3" s="62" t="s">
        <v>68</v>
      </c>
      <c r="C3" s="62"/>
      <c r="D3" s="62"/>
      <c r="E3" s="62"/>
      <c r="F3" s="62"/>
      <c r="G3" s="19"/>
      <c r="H3" s="19"/>
    </row>
    <row r="4" spans="1:9" x14ac:dyDescent="0.2">
      <c r="B4" s="62" t="s">
        <v>192</v>
      </c>
      <c r="C4" s="62"/>
      <c r="D4" s="62"/>
      <c r="E4" s="62"/>
      <c r="F4" s="62"/>
      <c r="G4" s="19"/>
      <c r="H4" s="19"/>
    </row>
    <row r="5" spans="1:9" ht="13.5" thickBot="1" x14ac:dyDescent="0.25">
      <c r="B5" s="21"/>
      <c r="C5" s="216"/>
      <c r="D5" s="216"/>
      <c r="E5" s="216"/>
      <c r="F5" s="216"/>
      <c r="G5" s="216"/>
      <c r="H5" s="216"/>
      <c r="I5" s="216"/>
    </row>
    <row r="6" spans="1:9" ht="12.75" customHeight="1" x14ac:dyDescent="0.2">
      <c r="A6" s="217" t="s">
        <v>69</v>
      </c>
      <c r="B6" s="219" t="s">
        <v>2</v>
      </c>
      <c r="C6" s="211" t="s">
        <v>182</v>
      </c>
      <c r="D6" s="211" t="s">
        <v>183</v>
      </c>
      <c r="E6" s="213" t="s">
        <v>166</v>
      </c>
      <c r="F6" s="213" t="s">
        <v>168</v>
      </c>
      <c r="G6" s="213" t="s">
        <v>176</v>
      </c>
      <c r="H6" s="213" t="s">
        <v>177</v>
      </c>
      <c r="I6" s="221" t="s">
        <v>70</v>
      </c>
    </row>
    <row r="7" spans="1:9" ht="13.5" thickBot="1" x14ac:dyDescent="0.25">
      <c r="A7" s="218"/>
      <c r="B7" s="220"/>
      <c r="C7" s="212"/>
      <c r="D7" s="212"/>
      <c r="E7" s="213"/>
      <c r="F7" s="213"/>
      <c r="G7" s="213"/>
      <c r="H7" s="213"/>
      <c r="I7" s="221"/>
    </row>
    <row r="8" spans="1:9" ht="38.25" customHeight="1" x14ac:dyDescent="0.2">
      <c r="A8" s="25" t="s">
        <v>71</v>
      </c>
      <c r="B8" s="26" t="s">
        <v>72</v>
      </c>
      <c r="C8" s="129">
        <v>20900</v>
      </c>
      <c r="D8" s="129">
        <f>C8+C9-C10-C11-C12+C13</f>
        <v>21239</v>
      </c>
      <c r="E8" s="129">
        <f>D8+D9-D10-D11-D12+D13</f>
        <v>21970</v>
      </c>
      <c r="F8" s="129">
        <f>E8+E9-E10-E11-E12+E13</f>
        <v>22260</v>
      </c>
      <c r="G8" s="129">
        <f>F8+F9-F10-F11-F12+F13</f>
        <v>22980</v>
      </c>
      <c r="H8" s="129">
        <f>G8+G9-G10-G11-G12+G13</f>
        <v>23340</v>
      </c>
      <c r="I8" s="27" t="s">
        <v>142</v>
      </c>
    </row>
    <row r="9" spans="1:9" ht="39" customHeight="1" x14ac:dyDescent="0.2">
      <c r="A9" s="25" t="s">
        <v>73</v>
      </c>
      <c r="B9" s="28" t="s">
        <v>74</v>
      </c>
      <c r="C9" s="129">
        <v>320</v>
      </c>
      <c r="D9" s="129">
        <v>320</v>
      </c>
      <c r="E9" s="129">
        <v>320</v>
      </c>
      <c r="F9" s="129">
        <v>320</v>
      </c>
      <c r="G9" s="129">
        <v>320</v>
      </c>
      <c r="H9" s="129"/>
      <c r="I9" s="29" t="s">
        <v>75</v>
      </c>
    </row>
    <row r="10" spans="1:9" ht="39" customHeight="1" x14ac:dyDescent="0.2">
      <c r="A10" s="25" t="s">
        <v>76</v>
      </c>
      <c r="B10" s="28" t="s">
        <v>172</v>
      </c>
      <c r="C10" s="129">
        <v>220</v>
      </c>
      <c r="D10" s="129">
        <v>20</v>
      </c>
      <c r="E10" s="129">
        <v>220</v>
      </c>
      <c r="F10" s="129">
        <v>22</v>
      </c>
      <c r="G10" s="129">
        <v>200</v>
      </c>
      <c r="H10" s="129"/>
      <c r="I10" s="29" t="s">
        <v>75</v>
      </c>
    </row>
    <row r="11" spans="1:9" ht="39.75" customHeight="1" x14ac:dyDescent="0.2">
      <c r="A11" s="25" t="s">
        <v>77</v>
      </c>
      <c r="B11" s="28" t="s">
        <v>173</v>
      </c>
      <c r="C11" s="129">
        <v>214</v>
      </c>
      <c r="D11" s="129">
        <v>30</v>
      </c>
      <c r="E11" s="129">
        <v>260</v>
      </c>
      <c r="F11" s="129">
        <v>32</v>
      </c>
      <c r="G11" s="129">
        <v>200</v>
      </c>
      <c r="H11" s="129"/>
      <c r="I11" s="29" t="s">
        <v>75</v>
      </c>
    </row>
    <row r="12" spans="1:9" ht="27.75" customHeight="1" x14ac:dyDescent="0.2">
      <c r="A12" s="25" t="s">
        <v>78</v>
      </c>
      <c r="B12" s="28" t="s">
        <v>79</v>
      </c>
      <c r="C12" s="129">
        <v>112</v>
      </c>
      <c r="D12" s="129">
        <v>111</v>
      </c>
      <c r="E12" s="129">
        <v>120</v>
      </c>
      <c r="F12" s="129">
        <v>115</v>
      </c>
      <c r="G12" s="129">
        <v>115</v>
      </c>
      <c r="H12" s="129"/>
      <c r="I12" s="30" t="s">
        <v>80</v>
      </c>
    </row>
    <row r="13" spans="1:9" ht="38.25" customHeight="1" x14ac:dyDescent="0.2">
      <c r="A13" s="25" t="s">
        <v>81</v>
      </c>
      <c r="B13" s="28" t="s">
        <v>82</v>
      </c>
      <c r="C13" s="129">
        <v>565</v>
      </c>
      <c r="D13" s="129">
        <v>572</v>
      </c>
      <c r="E13" s="129">
        <v>570</v>
      </c>
      <c r="F13" s="129">
        <v>569</v>
      </c>
      <c r="G13" s="129">
        <v>555</v>
      </c>
      <c r="H13" s="129"/>
      <c r="I13" s="31"/>
    </row>
    <row r="14" spans="1:9" ht="38.25" customHeight="1" x14ac:dyDescent="0.2">
      <c r="A14" s="25" t="s">
        <v>83</v>
      </c>
      <c r="B14" s="28" t="s">
        <v>84</v>
      </c>
      <c r="C14" s="168">
        <f>(C8+D8)/2</f>
        <v>21069.5</v>
      </c>
      <c r="D14" s="168">
        <f>(D8+E8)/2</f>
        <v>21604.5</v>
      </c>
      <c r="E14" s="168">
        <f>(E8+F8)/2</f>
        <v>22115</v>
      </c>
      <c r="F14" s="168">
        <f>(F8+G8)/2</f>
        <v>22620</v>
      </c>
      <c r="G14" s="168">
        <f>(G8+H8)/2</f>
        <v>23160</v>
      </c>
      <c r="H14" s="128"/>
      <c r="I14" s="31"/>
    </row>
    <row r="15" spans="1:9" x14ac:dyDescent="0.2">
      <c r="I15" s="33"/>
    </row>
    <row r="16" spans="1:9" x14ac:dyDescent="0.2">
      <c r="B16" s="32" t="s">
        <v>181</v>
      </c>
    </row>
    <row r="19" spans="2:2" x14ac:dyDescent="0.2">
      <c r="B19" s="34"/>
    </row>
    <row r="20" spans="2:2" x14ac:dyDescent="0.2">
      <c r="B20" s="34"/>
    </row>
  </sheetData>
  <mergeCells count="10">
    <mergeCell ref="C5:I5"/>
    <mergeCell ref="G6:G7"/>
    <mergeCell ref="H6:H7"/>
    <mergeCell ref="A6:A7"/>
    <mergeCell ref="B6:B7"/>
    <mergeCell ref="I6:I7"/>
    <mergeCell ref="C6:C7"/>
    <mergeCell ref="E6:E7"/>
    <mergeCell ref="D6:D7"/>
    <mergeCell ref="F6:F7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J20"/>
  <sheetViews>
    <sheetView topLeftCell="A5" workbookViewId="0">
      <selection activeCell="F25" sqref="F25"/>
    </sheetView>
  </sheetViews>
  <sheetFormatPr defaultRowHeight="12.75" x14ac:dyDescent="0.2"/>
  <cols>
    <col min="1" max="1" width="5.28515625" customWidth="1"/>
    <col min="2" max="2" width="33.7109375" customWidth="1"/>
    <col min="3" max="3" width="9.140625" customWidth="1"/>
    <col min="4" max="4" width="9.7109375" customWidth="1"/>
    <col min="5" max="5" width="9.140625" customWidth="1"/>
    <col min="6" max="6" width="9.5703125" customWidth="1"/>
    <col min="7" max="7" width="9.42578125" customWidth="1"/>
    <col min="8" max="8" width="19.140625" customWidth="1"/>
  </cols>
  <sheetData>
    <row r="1" spans="1:10" x14ac:dyDescent="0.2">
      <c r="C1" s="222" t="s">
        <v>85</v>
      </c>
      <c r="D1" s="222"/>
      <c r="E1" s="222"/>
      <c r="F1" s="222"/>
      <c r="G1" s="222"/>
      <c r="H1" s="222"/>
    </row>
    <row r="2" spans="1:10" ht="9.75" customHeight="1" x14ac:dyDescent="0.2">
      <c r="C2" s="20"/>
      <c r="D2" s="20"/>
      <c r="E2" s="20"/>
      <c r="F2" s="20"/>
      <c r="G2" s="20"/>
      <c r="H2" s="20"/>
    </row>
    <row r="3" spans="1:10" x14ac:dyDescent="0.2">
      <c r="B3" s="209" t="s">
        <v>86</v>
      </c>
      <c r="C3" s="209"/>
      <c r="D3" s="209"/>
      <c r="E3" s="209"/>
      <c r="F3" s="209"/>
      <c r="G3" s="209"/>
      <c r="H3" s="209"/>
      <c r="I3" s="63"/>
      <c r="J3" s="63"/>
    </row>
    <row r="4" spans="1:10" ht="17.25" customHeight="1" x14ac:dyDescent="0.2">
      <c r="B4" s="209" t="s">
        <v>193</v>
      </c>
      <c r="C4" s="209"/>
      <c r="D4" s="209"/>
      <c r="E4" s="209"/>
      <c r="F4" s="209"/>
      <c r="G4" s="209"/>
      <c r="H4" s="209"/>
      <c r="I4" s="62"/>
      <c r="J4" s="62"/>
    </row>
    <row r="5" spans="1:10" ht="9.75" customHeight="1" x14ac:dyDescent="0.2">
      <c r="B5" s="19"/>
      <c r="C5" s="19"/>
      <c r="D5" s="19"/>
      <c r="E5" s="19"/>
      <c r="F5" s="19"/>
      <c r="G5" s="19"/>
      <c r="H5" s="19"/>
      <c r="I5" s="19"/>
      <c r="J5" s="19"/>
    </row>
    <row r="6" spans="1:10" ht="16.5" customHeight="1" x14ac:dyDescent="0.2">
      <c r="B6" s="21"/>
      <c r="C6" s="21"/>
      <c r="D6" s="21"/>
      <c r="E6" s="21"/>
      <c r="F6" s="21"/>
      <c r="G6" s="21"/>
      <c r="H6" s="35" t="s">
        <v>58</v>
      </c>
      <c r="I6" s="19"/>
      <c r="J6" s="19"/>
    </row>
    <row r="7" spans="1:10" ht="14.25" customHeight="1" x14ac:dyDescent="0.2">
      <c r="A7" s="223" t="s">
        <v>69</v>
      </c>
      <c r="B7" s="224" t="s">
        <v>2</v>
      </c>
      <c r="C7" s="106" t="s">
        <v>4</v>
      </c>
      <c r="D7" s="107" t="s">
        <v>5</v>
      </c>
      <c r="E7" s="226" t="s">
        <v>6</v>
      </c>
      <c r="F7" s="227"/>
      <c r="G7" s="228"/>
      <c r="H7" s="225" t="s">
        <v>87</v>
      </c>
    </row>
    <row r="8" spans="1:10" x14ac:dyDescent="0.2">
      <c r="A8" s="223"/>
      <c r="B8" s="224"/>
      <c r="C8" s="104">
        <v>2022</v>
      </c>
      <c r="D8" s="104">
        <v>2023</v>
      </c>
      <c r="E8" s="104">
        <v>2024</v>
      </c>
      <c r="F8" s="104">
        <v>2025</v>
      </c>
      <c r="G8" s="104">
        <v>2026</v>
      </c>
      <c r="H8" s="225"/>
    </row>
    <row r="9" spans="1:10" ht="39.75" customHeight="1" x14ac:dyDescent="0.2">
      <c r="A9" s="36" t="s">
        <v>71</v>
      </c>
      <c r="B9" s="36" t="s">
        <v>88</v>
      </c>
      <c r="C9" s="176">
        <f>приложение2!C14</f>
        <v>21069.5</v>
      </c>
      <c r="D9" s="176">
        <f>приложение2!D14</f>
        <v>21604.5</v>
      </c>
      <c r="E9" s="176">
        <f>приложение2!E14</f>
        <v>22115</v>
      </c>
      <c r="F9" s="176">
        <f>приложение2!F14</f>
        <v>22620</v>
      </c>
      <c r="G9" s="176">
        <f>приложение2!G14</f>
        <v>23160</v>
      </c>
      <c r="H9" s="105" t="s">
        <v>67</v>
      </c>
    </row>
    <row r="10" spans="1:10" ht="40.5" customHeight="1" x14ac:dyDescent="0.2">
      <c r="A10" s="37" t="s">
        <v>73</v>
      </c>
      <c r="B10" s="37" t="s">
        <v>89</v>
      </c>
      <c r="C10" s="130">
        <v>620</v>
      </c>
      <c r="D10" s="130">
        <v>620</v>
      </c>
      <c r="E10" s="130">
        <v>620</v>
      </c>
      <c r="F10" s="130">
        <v>620</v>
      </c>
      <c r="G10" s="130">
        <v>620</v>
      </c>
      <c r="H10" s="37" t="s">
        <v>90</v>
      </c>
    </row>
    <row r="11" spans="1:10" ht="51.75" customHeight="1" x14ac:dyDescent="0.2">
      <c r="A11" s="37" t="s">
        <v>76</v>
      </c>
      <c r="B11" s="37" t="s">
        <v>91</v>
      </c>
      <c r="C11" s="130">
        <v>146</v>
      </c>
      <c r="D11" s="130">
        <v>140</v>
      </c>
      <c r="E11" s="130">
        <v>130</v>
      </c>
      <c r="F11" s="130">
        <v>120</v>
      </c>
      <c r="G11" s="130">
        <v>120</v>
      </c>
      <c r="H11" s="37" t="s">
        <v>90</v>
      </c>
    </row>
    <row r="12" spans="1:10" ht="27.75" customHeight="1" x14ac:dyDescent="0.2">
      <c r="A12" s="37" t="s">
        <v>77</v>
      </c>
      <c r="B12" s="37" t="s">
        <v>92</v>
      </c>
      <c r="C12" s="130">
        <v>2894</v>
      </c>
      <c r="D12" s="130">
        <v>2798</v>
      </c>
      <c r="E12" s="130">
        <v>2793</v>
      </c>
      <c r="F12" s="130">
        <v>2798</v>
      </c>
      <c r="G12" s="130">
        <v>2798</v>
      </c>
      <c r="H12" s="37"/>
    </row>
    <row r="13" spans="1:10" ht="42.75" customHeight="1" x14ac:dyDescent="0.2">
      <c r="A13" s="37" t="s">
        <v>78</v>
      </c>
      <c r="B13" s="37" t="s">
        <v>93</v>
      </c>
      <c r="C13" s="130">
        <v>-1100</v>
      </c>
      <c r="D13" s="130">
        <v>-1100</v>
      </c>
      <c r="E13" s="130">
        <v>-1100</v>
      </c>
      <c r="F13" s="130">
        <v>-1100</v>
      </c>
      <c r="G13" s="130">
        <v>-1100</v>
      </c>
      <c r="H13" s="37"/>
    </row>
    <row r="14" spans="1:10" ht="42" customHeight="1" x14ac:dyDescent="0.2">
      <c r="A14" s="37" t="s">
        <v>81</v>
      </c>
      <c r="B14" s="37" t="s">
        <v>94</v>
      </c>
      <c r="C14" s="180">
        <f>C9-C10-C11+C12+C13</f>
        <v>22097.5</v>
      </c>
      <c r="D14" s="180">
        <f>D9-D10-D11+D12+D13</f>
        <v>22542.5</v>
      </c>
      <c r="E14" s="180">
        <f>E9-E10-E11+E12+E13</f>
        <v>23058</v>
      </c>
      <c r="F14" s="180">
        <f>F9-F10-F11+F12+F13</f>
        <v>23578</v>
      </c>
      <c r="G14" s="180">
        <f>G9-G10-G11+G12+G13</f>
        <v>24118</v>
      </c>
      <c r="H14" s="37" t="s">
        <v>95</v>
      </c>
    </row>
    <row r="15" spans="1:10" ht="28.5" customHeight="1" x14ac:dyDescent="0.2">
      <c r="A15" s="37" t="s">
        <v>83</v>
      </c>
      <c r="B15" s="55" t="s">
        <v>143</v>
      </c>
      <c r="C15" s="130">
        <v>2800</v>
      </c>
      <c r="D15" s="130">
        <v>2630</v>
      </c>
      <c r="E15" s="130">
        <v>2620</v>
      </c>
      <c r="F15" s="130">
        <v>2610</v>
      </c>
      <c r="G15" s="130">
        <v>2620</v>
      </c>
      <c r="H15" s="37"/>
    </row>
    <row r="16" spans="1:10" ht="29.25" customHeight="1" x14ac:dyDescent="0.2">
      <c r="A16" s="37" t="s">
        <v>96</v>
      </c>
      <c r="B16" s="37" t="s">
        <v>97</v>
      </c>
      <c r="C16" s="130">
        <v>92</v>
      </c>
      <c r="D16" s="130">
        <v>97</v>
      </c>
      <c r="E16" s="130">
        <v>92</v>
      </c>
      <c r="F16" s="130">
        <v>92</v>
      </c>
      <c r="G16" s="130">
        <v>92</v>
      </c>
      <c r="H16" s="37"/>
    </row>
    <row r="17" spans="1:8" ht="18" customHeight="1" x14ac:dyDescent="0.2">
      <c r="A17" s="38" t="s">
        <v>98</v>
      </c>
      <c r="B17" s="38" t="s">
        <v>99</v>
      </c>
      <c r="C17" s="128">
        <v>220</v>
      </c>
      <c r="D17" s="128">
        <v>220</v>
      </c>
      <c r="E17" s="128">
        <v>220</v>
      </c>
      <c r="F17" s="128">
        <v>220</v>
      </c>
      <c r="G17" s="128">
        <v>220</v>
      </c>
      <c r="H17" s="6"/>
    </row>
    <row r="18" spans="1:8" ht="18" customHeight="1" x14ac:dyDescent="0.2">
      <c r="A18" s="38" t="s">
        <v>100</v>
      </c>
      <c r="B18" s="38" t="s">
        <v>101</v>
      </c>
      <c r="C18" s="168">
        <f>C14+C15+C16+C17</f>
        <v>25209.5</v>
      </c>
      <c r="D18" s="168">
        <f>D14+D15+D16+D17</f>
        <v>25489.5</v>
      </c>
      <c r="E18" s="168">
        <f>E14+E15+E16+E17</f>
        <v>25990</v>
      </c>
      <c r="F18" s="168">
        <f>F14+F15+F16+F17</f>
        <v>26500</v>
      </c>
      <c r="G18" s="168">
        <f>G14+G15+G16+G17</f>
        <v>27050</v>
      </c>
      <c r="H18" s="6" t="s">
        <v>102</v>
      </c>
    </row>
    <row r="20" spans="1:8" x14ac:dyDescent="0.2">
      <c r="C20" s="20"/>
      <c r="D20" s="20"/>
      <c r="E20" s="20"/>
      <c r="F20" s="20"/>
      <c r="G20" s="20"/>
    </row>
  </sheetData>
  <mergeCells count="7">
    <mergeCell ref="C1:H1"/>
    <mergeCell ref="A7:A8"/>
    <mergeCell ref="B7:B8"/>
    <mergeCell ref="H7:H8"/>
    <mergeCell ref="B3:H3"/>
    <mergeCell ref="B4:H4"/>
    <mergeCell ref="E7:G7"/>
  </mergeCells>
  <phoneticPr fontId="13" type="noConversion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F51"/>
  <sheetViews>
    <sheetView topLeftCell="A26" workbookViewId="0">
      <selection activeCell="B11" sqref="B11"/>
    </sheetView>
  </sheetViews>
  <sheetFormatPr defaultRowHeight="12.75" x14ac:dyDescent="0.2"/>
  <cols>
    <col min="1" max="1" width="44.140625" customWidth="1"/>
    <col min="2" max="2" width="16" customWidth="1"/>
    <col min="3" max="3" width="16.85546875" customWidth="1"/>
    <col min="4" max="4" width="15.5703125" customWidth="1"/>
    <col min="6" max="6" width="16.42578125" customWidth="1"/>
  </cols>
  <sheetData>
    <row r="1" spans="1:6" x14ac:dyDescent="0.2">
      <c r="C1" t="s">
        <v>122</v>
      </c>
    </row>
    <row r="3" spans="1:6" s="1" customFormat="1" ht="12.75" customHeight="1" x14ac:dyDescent="0.25">
      <c r="A3" s="209" t="s">
        <v>135</v>
      </c>
      <c r="B3" s="209"/>
      <c r="C3" s="209"/>
      <c r="D3" s="209"/>
    </row>
    <row r="4" spans="1:6" s="71" customFormat="1" ht="12.75" customHeight="1" x14ac:dyDescent="0.25">
      <c r="A4" s="207" t="s">
        <v>184</v>
      </c>
      <c r="B4" s="207"/>
      <c r="C4" s="207"/>
      <c r="D4" s="207"/>
    </row>
    <row r="5" spans="1:6" s="2" customFormat="1" ht="12.75" customHeight="1" x14ac:dyDescent="0.2">
      <c r="A5" s="209" t="s">
        <v>194</v>
      </c>
      <c r="B5" s="209"/>
      <c r="C5" s="209"/>
      <c r="D5" s="209"/>
    </row>
    <row r="6" spans="1:6" ht="12.75" customHeight="1" x14ac:dyDescent="0.2">
      <c r="A6" s="12"/>
      <c r="B6" s="11"/>
      <c r="C6" s="11"/>
      <c r="D6" s="11"/>
    </row>
    <row r="7" spans="1:6" s="51" customFormat="1" ht="23.25" customHeight="1" x14ac:dyDescent="0.2">
      <c r="A7" s="108" t="s">
        <v>136</v>
      </c>
      <c r="B7" s="52" t="s">
        <v>137</v>
      </c>
      <c r="C7" s="52" t="s">
        <v>138</v>
      </c>
      <c r="D7" s="52" t="s">
        <v>139</v>
      </c>
    </row>
    <row r="8" spans="1:6" s="51" customFormat="1" ht="12.75" customHeight="1" x14ac:dyDescent="0.2">
      <c r="A8" s="80"/>
      <c r="B8" s="52"/>
      <c r="C8" s="53"/>
      <c r="D8" s="53"/>
    </row>
    <row r="9" spans="1:6" s="4" customFormat="1" ht="15" customHeight="1" x14ac:dyDescent="0.2">
      <c r="A9" s="88" t="s">
        <v>140</v>
      </c>
      <c r="B9" s="133">
        <v>20750</v>
      </c>
      <c r="C9" s="134">
        <f>D9/B9/12*1000</f>
        <v>56695.610441767065</v>
      </c>
      <c r="D9" s="53">
        <v>14117207</v>
      </c>
    </row>
    <row r="10" spans="1:6" s="4" customFormat="1" ht="15" customHeight="1" x14ac:dyDescent="0.2">
      <c r="A10" s="86" t="s">
        <v>0</v>
      </c>
      <c r="B10" s="135">
        <f>SUM(B11:B29)</f>
        <v>20750</v>
      </c>
      <c r="C10" s="135"/>
      <c r="D10" s="135">
        <f>SUM(D11:D29)</f>
        <v>14117207</v>
      </c>
      <c r="F10" s="4">
        <f>D9-D10</f>
        <v>0</v>
      </c>
    </row>
    <row r="11" spans="1:6" s="4" customFormat="1" ht="28.5" customHeight="1" x14ac:dyDescent="0.2">
      <c r="A11" s="131" t="s">
        <v>144</v>
      </c>
      <c r="B11" s="135">
        <v>1700</v>
      </c>
      <c r="C11" s="134">
        <f t="shared" ref="C11:C29" si="0">D11/B11/12*1000</f>
        <v>55679.656862745098</v>
      </c>
      <c r="D11" s="136">
        <v>1135865</v>
      </c>
    </row>
    <row r="12" spans="1:6" s="4" customFormat="1" ht="17.25" customHeight="1" x14ac:dyDescent="0.2">
      <c r="A12" s="90" t="s">
        <v>46</v>
      </c>
      <c r="B12" s="135"/>
      <c r="C12" s="134"/>
      <c r="D12" s="136"/>
    </row>
    <row r="13" spans="1:6" s="4" customFormat="1" ht="17.25" customHeight="1" x14ac:dyDescent="0.2">
      <c r="A13" s="90" t="s">
        <v>47</v>
      </c>
      <c r="B13" s="135">
        <v>5560</v>
      </c>
      <c r="C13" s="134">
        <f t="shared" si="0"/>
        <v>60877.997601918461</v>
      </c>
      <c r="D13" s="136">
        <v>4061780</v>
      </c>
    </row>
    <row r="14" spans="1:6" s="4" customFormat="1" ht="28.5" customHeight="1" x14ac:dyDescent="0.2">
      <c r="A14" s="90" t="s">
        <v>145</v>
      </c>
      <c r="B14" s="135">
        <v>400</v>
      </c>
      <c r="C14" s="134">
        <f t="shared" si="0"/>
        <v>47187.5</v>
      </c>
      <c r="D14" s="136">
        <v>226500</v>
      </c>
    </row>
    <row r="15" spans="1:6" s="4" customFormat="1" ht="42.75" customHeight="1" x14ac:dyDescent="0.2">
      <c r="A15" s="132" t="s">
        <v>146</v>
      </c>
      <c r="B15" s="135">
        <v>300</v>
      </c>
      <c r="C15" s="134">
        <f t="shared" si="0"/>
        <v>53283.333333333328</v>
      </c>
      <c r="D15" s="136">
        <v>191820</v>
      </c>
    </row>
    <row r="16" spans="1:6" s="4" customFormat="1" ht="17.25" customHeight="1" x14ac:dyDescent="0.2">
      <c r="A16" s="90" t="s">
        <v>13</v>
      </c>
      <c r="B16" s="135">
        <v>380</v>
      </c>
      <c r="C16" s="134">
        <f t="shared" si="0"/>
        <v>51035.087719298244</v>
      </c>
      <c r="D16" s="136">
        <v>232720</v>
      </c>
    </row>
    <row r="17" spans="1:4" s="4" customFormat="1" ht="27.75" customHeight="1" x14ac:dyDescent="0.2">
      <c r="A17" s="132" t="s">
        <v>147</v>
      </c>
      <c r="B17" s="135">
        <v>5100</v>
      </c>
      <c r="C17" s="134">
        <f t="shared" si="0"/>
        <v>52990.686274509804</v>
      </c>
      <c r="D17" s="136">
        <v>3243030</v>
      </c>
    </row>
    <row r="18" spans="1:4" ht="17.25" customHeight="1" x14ac:dyDescent="0.2">
      <c r="A18" s="132" t="s">
        <v>148</v>
      </c>
      <c r="B18" s="137">
        <v>1650</v>
      </c>
      <c r="C18" s="134">
        <f t="shared" si="0"/>
        <v>56429.292929292926</v>
      </c>
      <c r="D18" s="128">
        <v>1117300</v>
      </c>
    </row>
    <row r="19" spans="1:4" s="4" customFormat="1" ht="28.5" customHeight="1" x14ac:dyDescent="0.2">
      <c r="A19" s="132" t="s">
        <v>149</v>
      </c>
      <c r="B19" s="137">
        <v>100</v>
      </c>
      <c r="C19" s="134">
        <f t="shared" si="0"/>
        <v>46711.666666666664</v>
      </c>
      <c r="D19" s="128">
        <v>56054</v>
      </c>
    </row>
    <row r="20" spans="1:4" s="4" customFormat="1" ht="21" customHeight="1" x14ac:dyDescent="0.2">
      <c r="A20" s="132" t="s">
        <v>150</v>
      </c>
      <c r="B20" s="137">
        <v>150</v>
      </c>
      <c r="C20" s="134">
        <f t="shared" si="0"/>
        <v>47931.111111111109</v>
      </c>
      <c r="D20" s="128">
        <v>86276</v>
      </c>
    </row>
    <row r="21" spans="1:4" s="4" customFormat="1" ht="14.25" customHeight="1" x14ac:dyDescent="0.2">
      <c r="A21" s="132" t="s">
        <v>151</v>
      </c>
      <c r="B21" s="137">
        <v>50</v>
      </c>
      <c r="C21" s="134">
        <f t="shared" si="0"/>
        <v>50250</v>
      </c>
      <c r="D21" s="128">
        <v>30150</v>
      </c>
    </row>
    <row r="22" spans="1:4" s="4" customFormat="1" ht="25.5" customHeight="1" x14ac:dyDescent="0.2">
      <c r="A22" s="132" t="s">
        <v>152</v>
      </c>
      <c r="B22" s="137">
        <v>510</v>
      </c>
      <c r="C22" s="134">
        <f t="shared" si="0"/>
        <v>65571.895424836592</v>
      </c>
      <c r="D22" s="128">
        <v>401300</v>
      </c>
    </row>
    <row r="23" spans="1:4" s="4" customFormat="1" ht="27.75" customHeight="1" x14ac:dyDescent="0.2">
      <c r="A23" s="132" t="s">
        <v>153</v>
      </c>
      <c r="B23" s="137">
        <v>400</v>
      </c>
      <c r="C23" s="134">
        <f t="shared" si="0"/>
        <v>54550.000000000007</v>
      </c>
      <c r="D23" s="128">
        <v>261840</v>
      </c>
    </row>
    <row r="24" spans="1:4" s="4" customFormat="1" ht="23.25" customHeight="1" x14ac:dyDescent="0.2">
      <c r="A24" s="132" t="s">
        <v>154</v>
      </c>
      <c r="B24" s="137"/>
      <c r="C24" s="134"/>
      <c r="D24" s="128"/>
    </row>
    <row r="25" spans="1:4" s="4" customFormat="1" ht="27" customHeight="1" x14ac:dyDescent="0.2">
      <c r="A25" s="132" t="s">
        <v>155</v>
      </c>
      <c r="B25" s="137">
        <v>500</v>
      </c>
      <c r="C25" s="134">
        <f t="shared" si="0"/>
        <v>55246.666666666672</v>
      </c>
      <c r="D25" s="128">
        <v>331480</v>
      </c>
    </row>
    <row r="26" spans="1:4" s="3" customFormat="1" x14ac:dyDescent="0.2">
      <c r="A26" s="132" t="s">
        <v>14</v>
      </c>
      <c r="B26" s="127">
        <v>1350</v>
      </c>
      <c r="C26" s="134">
        <f t="shared" si="0"/>
        <v>50647.654320987647</v>
      </c>
      <c r="D26" s="127">
        <v>820492</v>
      </c>
    </row>
    <row r="27" spans="1:4" ht="25.5" x14ac:dyDescent="0.2">
      <c r="A27" s="132" t="s">
        <v>156</v>
      </c>
      <c r="B27" s="128">
        <v>1100</v>
      </c>
      <c r="C27" s="134">
        <f t="shared" si="0"/>
        <v>52363.636363636368</v>
      </c>
      <c r="D27" s="128">
        <v>691200</v>
      </c>
    </row>
    <row r="28" spans="1:4" ht="24" customHeight="1" x14ac:dyDescent="0.2">
      <c r="A28" s="132" t="s">
        <v>157</v>
      </c>
      <c r="B28" s="128">
        <v>550</v>
      </c>
      <c r="C28" s="134">
        <f t="shared" si="0"/>
        <v>64969.696969696968</v>
      </c>
      <c r="D28" s="128">
        <v>428800</v>
      </c>
    </row>
    <row r="29" spans="1:4" ht="15.75" customHeight="1" x14ac:dyDescent="0.2">
      <c r="A29" s="132" t="s">
        <v>158</v>
      </c>
      <c r="B29" s="128">
        <v>950</v>
      </c>
      <c r="C29" s="134">
        <f t="shared" si="0"/>
        <v>70228.070175438595</v>
      </c>
      <c r="D29" s="128">
        <v>800600</v>
      </c>
    </row>
    <row r="30" spans="1:4" s="16" customFormat="1" x14ac:dyDescent="0.2">
      <c r="A30" s="9"/>
    </row>
    <row r="31" spans="1:4" s="16" customFormat="1" x14ac:dyDescent="0.2">
      <c r="A31" t="s">
        <v>213</v>
      </c>
    </row>
    <row r="32" spans="1:4" s="16" customFormat="1" x14ac:dyDescent="0.2">
      <c r="A32"/>
    </row>
    <row r="33" spans="1:1" x14ac:dyDescent="0.2">
      <c r="A33" t="s">
        <v>214</v>
      </c>
    </row>
    <row r="35" spans="1:1" x14ac:dyDescent="0.2">
      <c r="A35" t="s">
        <v>215</v>
      </c>
    </row>
    <row r="38" spans="1:1" x14ac:dyDescent="0.2">
      <c r="A38" s="15"/>
    </row>
    <row r="39" spans="1:1" x14ac:dyDescent="0.2">
      <c r="A39" s="17"/>
    </row>
    <row r="40" spans="1:1" x14ac:dyDescent="0.2">
      <c r="A40" s="15"/>
    </row>
    <row r="41" spans="1:1" x14ac:dyDescent="0.2">
      <c r="A41" s="15"/>
    </row>
    <row r="42" spans="1:1" x14ac:dyDescent="0.2">
      <c r="A42" s="15"/>
    </row>
    <row r="43" spans="1:1" x14ac:dyDescent="0.2">
      <c r="A43" s="15"/>
    </row>
    <row r="44" spans="1:1" x14ac:dyDescent="0.2">
      <c r="A44" s="16"/>
    </row>
    <row r="45" spans="1:1" x14ac:dyDescent="0.2">
      <c r="A45" s="15"/>
    </row>
    <row r="46" spans="1:1" x14ac:dyDescent="0.2">
      <c r="A46" s="17"/>
    </row>
    <row r="47" spans="1:1" x14ac:dyDescent="0.2">
      <c r="A47" s="17"/>
    </row>
    <row r="48" spans="1:1" x14ac:dyDescent="0.2">
      <c r="A48" s="15"/>
    </row>
    <row r="49" spans="1:1" x14ac:dyDescent="0.2">
      <c r="A49" s="15"/>
    </row>
    <row r="50" spans="1:1" x14ac:dyDescent="0.2">
      <c r="A50" s="15"/>
    </row>
    <row r="51" spans="1:1" x14ac:dyDescent="0.2">
      <c r="A51" s="16"/>
    </row>
  </sheetData>
  <mergeCells count="3">
    <mergeCell ref="A3:D3"/>
    <mergeCell ref="A4:D4"/>
    <mergeCell ref="A5:D5"/>
  </mergeCells>
  <printOptions horizontalCentered="1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H51"/>
  <sheetViews>
    <sheetView topLeftCell="A43" workbookViewId="0">
      <selection activeCell="E51" sqref="E51"/>
    </sheetView>
  </sheetViews>
  <sheetFormatPr defaultRowHeight="12.75" x14ac:dyDescent="0.2"/>
  <cols>
    <col min="1" max="1" width="25.42578125" customWidth="1"/>
    <col min="2" max="2" width="11.28515625" customWidth="1"/>
    <col min="3" max="3" width="14" customWidth="1"/>
    <col min="4" max="4" width="6.5703125" customWidth="1"/>
    <col min="5" max="5" width="7.140625" customWidth="1"/>
    <col min="6" max="6" width="7" customWidth="1"/>
    <col min="7" max="7" width="6.85546875" customWidth="1"/>
    <col min="8" max="8" width="6.5703125" customWidth="1"/>
  </cols>
  <sheetData>
    <row r="1" spans="1:8" x14ac:dyDescent="0.2">
      <c r="F1" s="39" t="s">
        <v>134</v>
      </c>
    </row>
    <row r="2" spans="1:8" x14ac:dyDescent="0.2">
      <c r="A2" s="229" t="s">
        <v>103</v>
      </c>
      <c r="B2" s="229"/>
      <c r="C2" s="229"/>
      <c r="D2" s="229"/>
      <c r="E2" s="229"/>
      <c r="F2" s="229"/>
      <c r="G2" s="229"/>
      <c r="H2" s="20"/>
    </row>
    <row r="3" spans="1:8" x14ac:dyDescent="0.2">
      <c r="A3" s="231" t="s">
        <v>104</v>
      </c>
      <c r="B3" s="231"/>
      <c r="C3" s="231"/>
      <c r="D3" s="231"/>
      <c r="E3" s="231"/>
      <c r="F3" s="231"/>
      <c r="G3" s="231"/>
      <c r="H3" s="20"/>
    </row>
    <row r="4" spans="1:8" x14ac:dyDescent="0.2">
      <c r="A4" s="109" t="s">
        <v>185</v>
      </c>
      <c r="B4" s="109"/>
      <c r="C4" s="109"/>
      <c r="D4" s="109"/>
      <c r="E4" s="109"/>
      <c r="F4" s="109"/>
      <c r="G4" s="109"/>
      <c r="H4" s="20"/>
    </row>
    <row r="5" spans="1:8" ht="27.75" customHeight="1" thickBot="1" x14ac:dyDescent="0.25">
      <c r="A5" s="230"/>
      <c r="B5" s="230"/>
      <c r="C5" s="230"/>
      <c r="D5" s="230"/>
      <c r="E5" s="230"/>
      <c r="F5" s="230"/>
      <c r="G5" s="230"/>
    </row>
    <row r="6" spans="1:8" ht="13.5" thickBot="1" x14ac:dyDescent="0.25">
      <c r="A6" s="41" t="s">
        <v>105</v>
      </c>
      <c r="B6" s="41" t="s">
        <v>106</v>
      </c>
      <c r="C6" s="42" t="s">
        <v>107</v>
      </c>
      <c r="D6" s="232" t="s">
        <v>108</v>
      </c>
      <c r="E6" s="233"/>
      <c r="F6" s="233"/>
      <c r="G6" s="233"/>
      <c r="H6" s="234"/>
    </row>
    <row r="7" spans="1:8" x14ac:dyDescent="0.2">
      <c r="A7" s="43" t="s">
        <v>109</v>
      </c>
      <c r="B7" s="43" t="s">
        <v>110</v>
      </c>
      <c r="C7" s="123" t="s">
        <v>111</v>
      </c>
      <c r="D7" s="177" t="s">
        <v>186</v>
      </c>
      <c r="E7" s="178" t="s">
        <v>187</v>
      </c>
      <c r="F7" s="177" t="s">
        <v>188</v>
      </c>
      <c r="G7" s="177" t="s">
        <v>189</v>
      </c>
      <c r="H7" s="177" t="s">
        <v>190</v>
      </c>
    </row>
    <row r="8" spans="1:8" ht="13.5" thickBot="1" x14ac:dyDescent="0.25">
      <c r="A8" s="44" t="s">
        <v>112</v>
      </c>
      <c r="B8" s="44" t="s">
        <v>113</v>
      </c>
      <c r="C8" s="124" t="s">
        <v>114</v>
      </c>
      <c r="D8" s="75"/>
      <c r="E8" s="125"/>
      <c r="F8" s="75"/>
      <c r="G8" s="75"/>
      <c r="H8" s="75"/>
    </row>
    <row r="9" spans="1:8" x14ac:dyDescent="0.2">
      <c r="A9" s="45"/>
      <c r="B9" s="45"/>
      <c r="C9" s="46"/>
      <c r="D9" s="45"/>
      <c r="E9" s="45"/>
      <c r="F9" s="45"/>
      <c r="G9" s="45"/>
    </row>
    <row r="10" spans="1:8" x14ac:dyDescent="0.2">
      <c r="A10" s="40" t="s">
        <v>115</v>
      </c>
      <c r="B10" s="40"/>
      <c r="C10" s="40"/>
      <c r="D10" s="40"/>
      <c r="E10" s="40"/>
      <c r="F10" s="40"/>
      <c r="G10" s="11"/>
    </row>
    <row r="11" spans="1:8" x14ac:dyDescent="0.2">
      <c r="A11" s="47"/>
      <c r="B11" s="47"/>
      <c r="C11" s="47"/>
      <c r="D11" s="47"/>
      <c r="E11" s="47"/>
      <c r="F11" s="47"/>
      <c r="G11" s="48"/>
      <c r="H11" s="6"/>
    </row>
    <row r="12" spans="1:8" ht="12" customHeight="1" x14ac:dyDescent="0.2">
      <c r="A12" s="49" t="s">
        <v>116</v>
      </c>
      <c r="B12" s="165">
        <f>SUM(B15:B23)</f>
        <v>25</v>
      </c>
      <c r="C12" s="165">
        <f t="shared" ref="C12:H12" si="0">SUM(C15:C23)</f>
        <v>0</v>
      </c>
      <c r="D12" s="165">
        <f t="shared" si="0"/>
        <v>4</v>
      </c>
      <c r="E12" s="165">
        <f t="shared" si="0"/>
        <v>9</v>
      </c>
      <c r="F12" s="165">
        <f t="shared" si="0"/>
        <v>2</v>
      </c>
      <c r="G12" s="165">
        <f t="shared" si="0"/>
        <v>0</v>
      </c>
      <c r="H12" s="165">
        <f t="shared" si="0"/>
        <v>0</v>
      </c>
    </row>
    <row r="13" spans="1:8" ht="15" customHeight="1" x14ac:dyDescent="0.2">
      <c r="A13" s="49" t="s">
        <v>117</v>
      </c>
      <c r="B13" s="165"/>
      <c r="C13" s="165"/>
      <c r="D13" s="165"/>
      <c r="E13" s="165"/>
      <c r="F13" s="165"/>
      <c r="G13" s="128"/>
      <c r="H13" s="128"/>
    </row>
    <row r="14" spans="1:8" ht="25.5" x14ac:dyDescent="0.2">
      <c r="A14" s="49" t="s">
        <v>118</v>
      </c>
      <c r="B14" s="165"/>
      <c r="C14" s="165"/>
      <c r="D14" s="165"/>
      <c r="E14" s="165"/>
      <c r="F14" s="165"/>
      <c r="G14" s="128"/>
      <c r="H14" s="128"/>
    </row>
    <row r="15" spans="1:8" ht="12.75" customHeight="1" x14ac:dyDescent="0.2">
      <c r="A15" s="56" t="s">
        <v>159</v>
      </c>
      <c r="B15" s="166">
        <v>5</v>
      </c>
      <c r="C15" s="165"/>
      <c r="D15" s="165">
        <v>1</v>
      </c>
      <c r="E15" s="165">
        <v>1</v>
      </c>
      <c r="F15" s="165"/>
      <c r="G15" s="128"/>
      <c r="H15" s="128"/>
    </row>
    <row r="16" spans="1:8" ht="27" customHeight="1" x14ac:dyDescent="0.2">
      <c r="A16" s="70" t="s">
        <v>160</v>
      </c>
      <c r="B16" s="166">
        <v>4</v>
      </c>
      <c r="C16" s="165"/>
      <c r="D16" s="129">
        <v>1</v>
      </c>
      <c r="E16" s="129">
        <v>1</v>
      </c>
      <c r="F16" s="165"/>
      <c r="G16" s="128"/>
      <c r="H16" s="128"/>
    </row>
    <row r="17" spans="1:8" ht="25.5" x14ac:dyDescent="0.2">
      <c r="A17" s="56" t="s">
        <v>161</v>
      </c>
      <c r="B17" s="166">
        <v>3</v>
      </c>
      <c r="C17" s="165"/>
      <c r="D17" s="167"/>
      <c r="E17" s="167">
        <v>1</v>
      </c>
      <c r="F17" s="167"/>
      <c r="G17" s="168"/>
      <c r="H17" s="168"/>
    </row>
    <row r="18" spans="1:8" ht="25.5" customHeight="1" x14ac:dyDescent="0.2">
      <c r="A18" s="56" t="s">
        <v>162</v>
      </c>
      <c r="B18" s="166">
        <v>3</v>
      </c>
      <c r="C18" s="165"/>
      <c r="D18" s="167">
        <v>1</v>
      </c>
      <c r="E18" s="167">
        <v>2</v>
      </c>
      <c r="F18" s="167">
        <v>1</v>
      </c>
      <c r="G18" s="168"/>
      <c r="H18" s="168"/>
    </row>
    <row r="19" spans="1:8" ht="18.75" customHeight="1" x14ac:dyDescent="0.2">
      <c r="A19" s="57" t="s">
        <v>163</v>
      </c>
      <c r="B19" s="166">
        <v>1</v>
      </c>
      <c r="C19" s="165"/>
      <c r="D19" s="167">
        <v>1</v>
      </c>
      <c r="E19" s="167"/>
      <c r="F19" s="167"/>
      <c r="G19" s="168"/>
      <c r="H19" s="168"/>
    </row>
    <row r="20" spans="1:8" ht="25.5" x14ac:dyDescent="0.2">
      <c r="A20" s="57" t="s">
        <v>164</v>
      </c>
      <c r="B20" s="166">
        <v>2</v>
      </c>
      <c r="C20" s="165"/>
      <c r="D20" s="167"/>
      <c r="E20" s="167">
        <v>1</v>
      </c>
      <c r="F20" s="167"/>
      <c r="G20" s="168"/>
      <c r="H20" s="168"/>
    </row>
    <row r="21" spans="1:8" ht="30.75" customHeight="1" x14ac:dyDescent="0.2">
      <c r="A21" s="56" t="s">
        <v>165</v>
      </c>
      <c r="B21" s="166">
        <v>2</v>
      </c>
      <c r="C21" s="165"/>
      <c r="D21" s="169"/>
      <c r="E21" s="169">
        <v>1</v>
      </c>
      <c r="F21" s="169">
        <v>1</v>
      </c>
      <c r="G21" s="169"/>
      <c r="H21" s="168"/>
    </row>
    <row r="22" spans="1:8" s="66" customFormat="1" ht="51" customHeight="1" x14ac:dyDescent="0.2">
      <c r="A22" s="56" t="s">
        <v>170</v>
      </c>
      <c r="B22" s="166">
        <v>3</v>
      </c>
      <c r="C22" s="166"/>
      <c r="D22" s="170"/>
      <c r="E22" s="170">
        <v>1</v>
      </c>
      <c r="F22" s="170"/>
      <c r="G22" s="170"/>
      <c r="H22" s="171"/>
    </row>
    <row r="23" spans="1:8" x14ac:dyDescent="0.2">
      <c r="A23" s="56" t="s">
        <v>169</v>
      </c>
      <c r="B23" s="166">
        <v>2</v>
      </c>
      <c r="C23" s="165"/>
      <c r="D23" s="169"/>
      <c r="E23" s="169">
        <v>1</v>
      </c>
      <c r="F23" s="167"/>
      <c r="G23" s="168"/>
      <c r="H23" s="168"/>
    </row>
    <row r="24" spans="1:8" x14ac:dyDescent="0.2">
      <c r="A24" s="58" t="s">
        <v>119</v>
      </c>
      <c r="B24" s="58"/>
      <c r="C24" s="40"/>
      <c r="D24" s="40"/>
      <c r="E24" s="40"/>
      <c r="F24" s="40"/>
      <c r="G24" s="40"/>
    </row>
    <row r="25" spans="1:8" x14ac:dyDescent="0.2">
      <c r="A25" s="58"/>
      <c r="B25" s="58"/>
      <c r="C25" s="40"/>
      <c r="D25" s="40"/>
      <c r="E25" s="40"/>
      <c r="F25" s="40"/>
      <c r="G25" s="40"/>
    </row>
    <row r="26" spans="1:8" x14ac:dyDescent="0.2">
      <c r="A26" s="59" t="s">
        <v>116</v>
      </c>
      <c r="B26" s="181">
        <v>22</v>
      </c>
      <c r="C26" s="128">
        <v>13000</v>
      </c>
      <c r="D26" s="128">
        <f>SUM(D29:D37)</f>
        <v>25</v>
      </c>
      <c r="E26" s="128">
        <f t="shared" ref="E26:H26" si="1">SUM(E29:E37)</f>
        <v>13</v>
      </c>
      <c r="F26" s="128">
        <f t="shared" si="1"/>
        <v>6</v>
      </c>
      <c r="G26" s="128">
        <f t="shared" si="1"/>
        <v>2</v>
      </c>
      <c r="H26" s="128">
        <f t="shared" si="1"/>
        <v>0</v>
      </c>
    </row>
    <row r="27" spans="1:8" ht="15.75" customHeight="1" x14ac:dyDescent="0.2">
      <c r="A27" s="57" t="s">
        <v>120</v>
      </c>
      <c r="B27" s="181"/>
      <c r="C27" s="128"/>
      <c r="D27" s="128"/>
      <c r="E27" s="128"/>
      <c r="F27" s="128"/>
      <c r="G27" s="128"/>
      <c r="H27" s="128"/>
    </row>
    <row r="28" spans="1:8" ht="25.5" x14ac:dyDescent="0.2">
      <c r="A28" s="57" t="s">
        <v>118</v>
      </c>
      <c r="B28" s="181"/>
      <c r="C28" s="128"/>
      <c r="D28" s="128"/>
      <c r="E28" s="128"/>
      <c r="F28" s="128"/>
      <c r="G28" s="128"/>
      <c r="H28" s="128"/>
    </row>
    <row r="29" spans="1:8" x14ac:dyDescent="0.2">
      <c r="A29" s="56" t="s">
        <v>159</v>
      </c>
      <c r="B29" s="181">
        <v>6</v>
      </c>
      <c r="C29" s="128">
        <v>4500</v>
      </c>
      <c r="D29" s="128">
        <v>10</v>
      </c>
      <c r="E29" s="128">
        <v>8</v>
      </c>
      <c r="F29" s="128">
        <v>5</v>
      </c>
      <c r="G29" s="128">
        <v>2</v>
      </c>
      <c r="H29" s="128"/>
    </row>
    <row r="30" spans="1:8" ht="36" x14ac:dyDescent="0.2">
      <c r="A30" s="70" t="s">
        <v>160</v>
      </c>
      <c r="B30" s="181">
        <v>3</v>
      </c>
      <c r="C30" s="128">
        <v>1200</v>
      </c>
      <c r="D30" s="128">
        <v>3</v>
      </c>
      <c r="E30" s="128">
        <v>2</v>
      </c>
      <c r="F30" s="128"/>
      <c r="G30" s="128"/>
      <c r="H30" s="128"/>
    </row>
    <row r="31" spans="1:8" ht="25.5" x14ac:dyDescent="0.2">
      <c r="A31" s="56" t="s">
        <v>161</v>
      </c>
      <c r="B31" s="181">
        <v>3</v>
      </c>
      <c r="C31" s="128">
        <v>1200</v>
      </c>
      <c r="D31" s="128">
        <v>2</v>
      </c>
      <c r="E31" s="128"/>
      <c r="F31" s="128">
        <v>1</v>
      </c>
      <c r="G31" s="128"/>
      <c r="H31" s="128"/>
    </row>
    <row r="32" spans="1:8" ht="25.5" x14ac:dyDescent="0.2">
      <c r="A32" s="56" t="s">
        <v>162</v>
      </c>
      <c r="B32" s="181">
        <v>2</v>
      </c>
      <c r="C32" s="128">
        <v>3500</v>
      </c>
      <c r="D32" s="128">
        <v>5</v>
      </c>
      <c r="E32" s="128">
        <v>1</v>
      </c>
      <c r="F32" s="128"/>
      <c r="G32" s="128"/>
      <c r="H32" s="128"/>
    </row>
    <row r="33" spans="1:8" x14ac:dyDescent="0.2">
      <c r="A33" s="57" t="s">
        <v>163</v>
      </c>
      <c r="B33" s="181">
        <v>1</v>
      </c>
      <c r="C33" s="128">
        <v>1000</v>
      </c>
      <c r="D33" s="128">
        <v>1</v>
      </c>
      <c r="E33" s="128"/>
      <c r="F33" s="128"/>
      <c r="G33" s="128"/>
      <c r="H33" s="128"/>
    </row>
    <row r="34" spans="1:8" ht="25.5" x14ac:dyDescent="0.2">
      <c r="A34" s="57" t="s">
        <v>164</v>
      </c>
      <c r="B34" s="181">
        <v>1</v>
      </c>
      <c r="C34" s="128"/>
      <c r="D34" s="128">
        <v>1</v>
      </c>
      <c r="E34" s="128"/>
      <c r="F34" s="128"/>
      <c r="G34" s="128"/>
      <c r="H34" s="128"/>
    </row>
    <row r="35" spans="1:8" ht="25.5" x14ac:dyDescent="0.2">
      <c r="A35" s="56" t="s">
        <v>165</v>
      </c>
      <c r="B35" s="181">
        <v>2</v>
      </c>
      <c r="C35" s="128">
        <v>1200</v>
      </c>
      <c r="D35" s="128">
        <v>3</v>
      </c>
      <c r="E35" s="129">
        <v>1</v>
      </c>
      <c r="F35" s="129"/>
      <c r="G35" s="129"/>
      <c r="H35" s="128"/>
    </row>
    <row r="36" spans="1:8" s="66" customFormat="1" ht="63.75" x14ac:dyDescent="0.2">
      <c r="A36" s="56" t="s">
        <v>170</v>
      </c>
      <c r="B36" s="181">
        <v>2</v>
      </c>
      <c r="C36" s="181">
        <v>100</v>
      </c>
      <c r="D36" s="181"/>
      <c r="E36" s="182">
        <v>1</v>
      </c>
      <c r="F36" s="182"/>
      <c r="G36" s="182"/>
      <c r="H36" s="181"/>
    </row>
    <row r="37" spans="1:8" x14ac:dyDescent="0.2">
      <c r="A37" s="56" t="s">
        <v>169</v>
      </c>
      <c r="B37" s="181">
        <v>2</v>
      </c>
      <c r="C37" s="128">
        <v>300</v>
      </c>
      <c r="D37" s="128"/>
      <c r="E37" s="128"/>
      <c r="F37" s="128"/>
      <c r="G37" s="128"/>
      <c r="H37" s="128"/>
    </row>
    <row r="38" spans="1:8" x14ac:dyDescent="0.2">
      <c r="A38" s="60" t="s">
        <v>121</v>
      </c>
      <c r="B38" s="60"/>
      <c r="C38" s="45"/>
      <c r="D38" s="45"/>
      <c r="E38" s="45"/>
      <c r="F38" s="45"/>
      <c r="G38" s="45"/>
    </row>
    <row r="39" spans="1:8" x14ac:dyDescent="0.2">
      <c r="A39" s="60"/>
      <c r="B39" s="60"/>
      <c r="C39" s="46"/>
      <c r="D39" s="45"/>
      <c r="E39" s="45"/>
      <c r="F39" s="45"/>
      <c r="G39" s="45"/>
    </row>
    <row r="40" spans="1:8" x14ac:dyDescent="0.2">
      <c r="A40" s="59" t="s">
        <v>116</v>
      </c>
      <c r="B40" s="181">
        <f>SUM(B43:B51)</f>
        <v>22</v>
      </c>
      <c r="C40" s="181">
        <f t="shared" ref="C40:H40" si="2">SUM(C43:C51)</f>
        <v>13000</v>
      </c>
      <c r="D40" s="181">
        <f t="shared" si="2"/>
        <v>15</v>
      </c>
      <c r="E40" s="181">
        <f t="shared" si="2"/>
        <v>20</v>
      </c>
      <c r="F40" s="181">
        <f t="shared" si="2"/>
        <v>9</v>
      </c>
      <c r="G40" s="181">
        <f t="shared" si="2"/>
        <v>5</v>
      </c>
      <c r="H40" s="181">
        <f t="shared" si="2"/>
        <v>0</v>
      </c>
    </row>
    <row r="41" spans="1:8" x14ac:dyDescent="0.2">
      <c r="A41" s="57" t="s">
        <v>120</v>
      </c>
      <c r="B41" s="59"/>
      <c r="C41" s="6"/>
      <c r="D41" s="6"/>
      <c r="E41" s="6"/>
      <c r="F41" s="6"/>
      <c r="G41" s="6"/>
      <c r="H41" s="6"/>
    </row>
    <row r="42" spans="1:8" ht="25.5" x14ac:dyDescent="0.2">
      <c r="A42" s="57" t="s">
        <v>118</v>
      </c>
      <c r="B42" s="59"/>
      <c r="C42" s="6"/>
      <c r="D42" s="6"/>
      <c r="E42" s="6"/>
      <c r="F42" s="6"/>
      <c r="G42" s="6"/>
      <c r="H42" s="6"/>
    </row>
    <row r="43" spans="1:8" x14ac:dyDescent="0.2">
      <c r="A43" s="56" t="s">
        <v>159</v>
      </c>
      <c r="B43" s="181">
        <v>6</v>
      </c>
      <c r="C43" s="128">
        <v>4500</v>
      </c>
      <c r="D43" s="165">
        <v>10</v>
      </c>
      <c r="E43" s="165">
        <v>10</v>
      </c>
      <c r="F43" s="128">
        <v>8</v>
      </c>
      <c r="G43" s="128">
        <v>5</v>
      </c>
      <c r="H43" s="128"/>
    </row>
    <row r="44" spans="1:8" ht="36" x14ac:dyDescent="0.2">
      <c r="A44" s="70" t="s">
        <v>160</v>
      </c>
      <c r="B44" s="181">
        <v>3</v>
      </c>
      <c r="C44" s="128">
        <v>1200</v>
      </c>
      <c r="D44" s="129">
        <v>2</v>
      </c>
      <c r="E44" s="129">
        <v>1</v>
      </c>
      <c r="F44" s="129">
        <v>1</v>
      </c>
      <c r="G44" s="128"/>
      <c r="H44" s="128"/>
    </row>
    <row r="45" spans="1:8" ht="25.5" x14ac:dyDescent="0.2">
      <c r="A45" s="56" t="s">
        <v>161</v>
      </c>
      <c r="B45" s="181">
        <v>3</v>
      </c>
      <c r="C45" s="128">
        <v>1200</v>
      </c>
      <c r="D45" s="165">
        <v>2</v>
      </c>
      <c r="E45" s="165">
        <v>1</v>
      </c>
      <c r="F45" s="128"/>
      <c r="G45" s="128"/>
      <c r="H45" s="128"/>
    </row>
    <row r="46" spans="1:8" ht="25.5" x14ac:dyDescent="0.2">
      <c r="A46" s="56" t="s">
        <v>162</v>
      </c>
      <c r="B46" s="181">
        <v>2</v>
      </c>
      <c r="C46" s="128">
        <v>3500</v>
      </c>
      <c r="D46" s="128">
        <v>1</v>
      </c>
      <c r="E46" s="183">
        <v>1</v>
      </c>
      <c r="F46" s="129"/>
      <c r="G46" s="128"/>
      <c r="H46" s="128"/>
    </row>
    <row r="47" spans="1:8" x14ac:dyDescent="0.2">
      <c r="A47" s="57" t="s">
        <v>163</v>
      </c>
      <c r="B47" s="181">
        <v>1</v>
      </c>
      <c r="C47" s="128">
        <v>1000</v>
      </c>
      <c r="D47" s="128"/>
      <c r="E47" s="128">
        <v>1</v>
      </c>
      <c r="F47" s="128"/>
      <c r="G47" s="128"/>
      <c r="H47" s="128"/>
    </row>
    <row r="48" spans="1:8" ht="25.5" x14ac:dyDescent="0.2">
      <c r="A48" s="57" t="s">
        <v>164</v>
      </c>
      <c r="B48" s="181">
        <v>1</v>
      </c>
      <c r="C48" s="128"/>
      <c r="D48" s="128"/>
      <c r="E48" s="128">
        <v>2</v>
      </c>
      <c r="F48" s="128"/>
      <c r="G48" s="128"/>
      <c r="H48" s="128"/>
    </row>
    <row r="49" spans="1:8" ht="25.5" x14ac:dyDescent="0.2">
      <c r="A49" s="56" t="s">
        <v>165</v>
      </c>
      <c r="B49" s="181">
        <v>2</v>
      </c>
      <c r="C49" s="128">
        <v>1200</v>
      </c>
      <c r="D49" s="128"/>
      <c r="E49" s="128">
        <v>2</v>
      </c>
      <c r="F49" s="128"/>
      <c r="G49" s="128"/>
      <c r="H49" s="128"/>
    </row>
    <row r="50" spans="1:8" s="66" customFormat="1" ht="38.25" x14ac:dyDescent="0.2">
      <c r="A50" s="56" t="s">
        <v>171</v>
      </c>
      <c r="B50" s="181">
        <v>2</v>
      </c>
      <c r="C50" s="181">
        <v>100</v>
      </c>
      <c r="D50" s="181"/>
      <c r="E50" s="181">
        <v>1</v>
      </c>
      <c r="F50" s="181"/>
      <c r="G50" s="181"/>
      <c r="H50" s="181"/>
    </row>
    <row r="51" spans="1:8" x14ac:dyDescent="0.2">
      <c r="A51" s="56" t="s">
        <v>169</v>
      </c>
      <c r="B51" s="181">
        <v>2</v>
      </c>
      <c r="C51" s="128">
        <v>300</v>
      </c>
      <c r="D51" s="128"/>
      <c r="E51" s="128">
        <v>1</v>
      </c>
      <c r="F51" s="128"/>
      <c r="G51" s="128"/>
      <c r="H51" s="128"/>
    </row>
  </sheetData>
  <mergeCells count="4">
    <mergeCell ref="A2:G2"/>
    <mergeCell ref="A5:G5"/>
    <mergeCell ref="A3:G3"/>
    <mergeCell ref="D6:H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1"/>
    <pageSetUpPr fitToPage="1"/>
  </sheetPr>
  <dimension ref="A1:W57"/>
  <sheetViews>
    <sheetView topLeftCell="A19" workbookViewId="0">
      <selection activeCell="B53" sqref="B53:G56"/>
    </sheetView>
  </sheetViews>
  <sheetFormatPr defaultRowHeight="12.75" x14ac:dyDescent="0.2"/>
  <cols>
    <col min="1" max="1" width="33" customWidth="1"/>
    <col min="2" max="2" width="12.85546875" customWidth="1"/>
    <col min="3" max="3" width="12.5703125" customWidth="1"/>
    <col min="4" max="4" width="12" customWidth="1"/>
    <col min="5" max="5" width="11.140625" customWidth="1"/>
    <col min="6" max="6" width="10.85546875" customWidth="1"/>
    <col min="8" max="8" width="12.7109375" customWidth="1"/>
    <col min="9" max="9" width="12" customWidth="1"/>
    <col min="10" max="10" width="12.5703125" customWidth="1"/>
    <col min="11" max="11" width="13" customWidth="1"/>
    <col min="13" max="24" width="0" hidden="1" customWidth="1"/>
  </cols>
  <sheetData>
    <row r="1" spans="1:11" x14ac:dyDescent="0.2">
      <c r="A1" s="207" t="s">
        <v>123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x14ac:dyDescent="0.2">
      <c r="A2" s="207" t="s">
        <v>211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3.5" thickBo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3.5" thickBot="1" x14ac:dyDescent="0.25">
      <c r="A4" s="236" t="s">
        <v>124</v>
      </c>
      <c r="B4" s="242" t="s">
        <v>125</v>
      </c>
      <c r="C4" s="242"/>
      <c r="D4" s="242"/>
      <c r="E4" s="242"/>
      <c r="F4" s="242"/>
      <c r="G4" s="242"/>
      <c r="H4" s="242"/>
      <c r="I4" s="242"/>
      <c r="J4" s="242"/>
      <c r="K4" s="243"/>
    </row>
    <row r="5" spans="1:11" x14ac:dyDescent="0.2">
      <c r="A5" s="237"/>
      <c r="B5" s="239" t="s">
        <v>126</v>
      </c>
      <c r="C5" s="240"/>
      <c r="D5" s="240"/>
      <c r="E5" s="240"/>
      <c r="F5" s="241"/>
      <c r="G5" s="239" t="s">
        <v>127</v>
      </c>
      <c r="H5" s="240"/>
      <c r="I5" s="240"/>
      <c r="J5" s="240"/>
      <c r="K5" s="241"/>
    </row>
    <row r="6" spans="1:11" x14ac:dyDescent="0.2">
      <c r="A6" s="237"/>
      <c r="B6" s="113">
        <v>2022</v>
      </c>
      <c r="C6" s="110">
        <v>2023</v>
      </c>
      <c r="D6" s="110">
        <v>2024</v>
      </c>
      <c r="E6" s="110">
        <v>2025</v>
      </c>
      <c r="F6" s="111">
        <v>2026</v>
      </c>
      <c r="G6" s="113">
        <v>2022</v>
      </c>
      <c r="H6" s="110">
        <v>2023</v>
      </c>
      <c r="I6" s="110">
        <v>2024</v>
      </c>
      <c r="J6" s="110">
        <v>2025</v>
      </c>
      <c r="K6" s="111">
        <v>2026</v>
      </c>
    </row>
    <row r="7" spans="1:11" x14ac:dyDescent="0.2">
      <c r="A7" s="244"/>
      <c r="B7" s="113" t="s">
        <v>4</v>
      </c>
      <c r="C7" s="110" t="s">
        <v>5</v>
      </c>
      <c r="D7" s="110" t="s">
        <v>6</v>
      </c>
      <c r="E7" s="110" t="s">
        <v>6</v>
      </c>
      <c r="F7" s="111" t="s">
        <v>6</v>
      </c>
      <c r="G7" s="113" t="s">
        <v>4</v>
      </c>
      <c r="H7" s="110" t="s">
        <v>5</v>
      </c>
      <c r="I7" s="110" t="s">
        <v>6</v>
      </c>
      <c r="J7" s="110" t="s">
        <v>6</v>
      </c>
      <c r="K7" s="111" t="s">
        <v>6</v>
      </c>
    </row>
    <row r="8" spans="1:11" x14ac:dyDescent="0.2">
      <c r="A8" s="138" t="s">
        <v>195</v>
      </c>
      <c r="B8" s="152">
        <v>4400</v>
      </c>
      <c r="C8" s="152">
        <v>4450</v>
      </c>
      <c r="D8" s="152">
        <v>4500</v>
      </c>
      <c r="E8" s="152">
        <v>4500</v>
      </c>
      <c r="F8" s="152">
        <v>4600</v>
      </c>
      <c r="G8" s="149">
        <v>1365</v>
      </c>
      <c r="H8" s="149">
        <v>1370</v>
      </c>
      <c r="I8" s="149">
        <v>1370</v>
      </c>
      <c r="J8" s="149">
        <v>1370</v>
      </c>
      <c r="K8" s="149">
        <v>1370</v>
      </c>
    </row>
    <row r="9" spans="1:11" x14ac:dyDescent="0.2">
      <c r="A9" s="139" t="s">
        <v>196</v>
      </c>
      <c r="B9" s="152">
        <v>5020</v>
      </c>
      <c r="C9" s="152">
        <v>5020</v>
      </c>
      <c r="D9" s="152">
        <v>5020</v>
      </c>
      <c r="E9" s="152">
        <v>5050</v>
      </c>
      <c r="F9" s="152">
        <v>5070</v>
      </c>
      <c r="G9" s="150">
        <v>948</v>
      </c>
      <c r="H9" s="150">
        <v>948</v>
      </c>
      <c r="I9" s="150">
        <v>948</v>
      </c>
      <c r="J9" s="150">
        <v>948</v>
      </c>
      <c r="K9" s="150">
        <v>948</v>
      </c>
    </row>
    <row r="10" spans="1:11" x14ac:dyDescent="0.2">
      <c r="A10" s="139" t="s">
        <v>197</v>
      </c>
      <c r="B10" s="152">
        <v>240</v>
      </c>
      <c r="C10" s="152">
        <v>270</v>
      </c>
      <c r="D10" s="152">
        <v>270</v>
      </c>
      <c r="E10" s="152">
        <v>270</v>
      </c>
      <c r="F10" s="152">
        <v>270</v>
      </c>
      <c r="G10" s="150">
        <v>132</v>
      </c>
      <c r="H10" s="150">
        <v>132</v>
      </c>
      <c r="I10" s="150">
        <v>132</v>
      </c>
      <c r="J10" s="150">
        <v>132</v>
      </c>
      <c r="K10" s="150">
        <v>132</v>
      </c>
    </row>
    <row r="11" spans="1:11" x14ac:dyDescent="0.2">
      <c r="A11" s="139" t="s">
        <v>198</v>
      </c>
      <c r="B11" s="152">
        <v>40</v>
      </c>
      <c r="C11" s="152">
        <v>50</v>
      </c>
      <c r="D11" s="152">
        <v>50</v>
      </c>
      <c r="E11" s="152">
        <v>50</v>
      </c>
      <c r="F11" s="152">
        <v>50</v>
      </c>
      <c r="G11" s="150">
        <v>28</v>
      </c>
      <c r="H11" s="150">
        <v>28</v>
      </c>
      <c r="I11" s="150">
        <v>28</v>
      </c>
      <c r="J11" s="150">
        <v>28</v>
      </c>
      <c r="K11" s="150">
        <v>28</v>
      </c>
    </row>
    <row r="12" spans="1:11" x14ac:dyDescent="0.2">
      <c r="A12" s="139" t="s">
        <v>199</v>
      </c>
      <c r="B12" s="152">
        <v>4194</v>
      </c>
      <c r="C12" s="152">
        <v>4216</v>
      </c>
      <c r="D12" s="152">
        <v>4216</v>
      </c>
      <c r="E12" s="152">
        <v>4240</v>
      </c>
      <c r="F12" s="152">
        <v>4290</v>
      </c>
      <c r="G12" s="150">
        <v>370</v>
      </c>
      <c r="H12" s="150">
        <v>370</v>
      </c>
      <c r="I12" s="150">
        <v>370</v>
      </c>
      <c r="J12" s="150">
        <v>370</v>
      </c>
      <c r="K12" s="150">
        <v>370</v>
      </c>
    </row>
    <row r="13" spans="1:11" x14ac:dyDescent="0.2">
      <c r="A13" s="139" t="s">
        <v>200</v>
      </c>
      <c r="B13" s="153">
        <v>20</v>
      </c>
      <c r="C13" s="153">
        <v>30</v>
      </c>
      <c r="D13" s="153">
        <v>30</v>
      </c>
      <c r="E13" s="153">
        <v>30</v>
      </c>
      <c r="F13" s="153">
        <v>30</v>
      </c>
      <c r="G13" s="150">
        <v>6</v>
      </c>
      <c r="H13" s="150">
        <v>6</v>
      </c>
      <c r="I13" s="150">
        <v>6</v>
      </c>
      <c r="J13" s="150">
        <v>6</v>
      </c>
      <c r="K13" s="150">
        <v>6</v>
      </c>
    </row>
    <row r="14" spans="1:11" x14ac:dyDescent="0.2">
      <c r="A14" s="139" t="s">
        <v>201</v>
      </c>
      <c r="B14" s="152">
        <v>300</v>
      </c>
      <c r="C14" s="152">
        <v>310</v>
      </c>
      <c r="D14" s="152">
        <v>310</v>
      </c>
      <c r="E14" s="152">
        <v>370</v>
      </c>
      <c r="F14" s="152">
        <v>400</v>
      </c>
      <c r="G14" s="150">
        <v>90</v>
      </c>
      <c r="H14" s="150">
        <v>90</v>
      </c>
      <c r="I14" s="150">
        <v>90</v>
      </c>
      <c r="J14" s="150">
        <v>90</v>
      </c>
      <c r="K14" s="150">
        <v>90</v>
      </c>
    </row>
    <row r="15" spans="1:11" x14ac:dyDescent="0.2">
      <c r="A15" s="139" t="s">
        <v>202</v>
      </c>
      <c r="B15" s="152">
        <v>30</v>
      </c>
      <c r="C15" s="152">
        <v>35</v>
      </c>
      <c r="D15" s="152">
        <v>35</v>
      </c>
      <c r="E15" s="152">
        <v>35</v>
      </c>
      <c r="F15" s="152">
        <v>35</v>
      </c>
      <c r="G15" s="150">
        <v>19</v>
      </c>
      <c r="H15" s="150">
        <v>19</v>
      </c>
      <c r="I15" s="150">
        <v>19</v>
      </c>
      <c r="J15" s="150">
        <v>19</v>
      </c>
      <c r="K15" s="150">
        <v>19</v>
      </c>
    </row>
    <row r="16" spans="1:11" x14ac:dyDescent="0.2">
      <c r="A16" s="139" t="s">
        <v>203</v>
      </c>
      <c r="B16" s="153">
        <v>600</v>
      </c>
      <c r="C16" s="153">
        <v>600</v>
      </c>
      <c r="D16" s="153">
        <v>669</v>
      </c>
      <c r="E16" s="153">
        <v>700</v>
      </c>
      <c r="F16" s="153">
        <v>740</v>
      </c>
      <c r="G16" s="150">
        <v>74</v>
      </c>
      <c r="H16" s="150">
        <v>74</v>
      </c>
      <c r="I16" s="150">
        <v>74</v>
      </c>
      <c r="J16" s="150">
        <v>74</v>
      </c>
      <c r="K16" s="150">
        <v>74</v>
      </c>
    </row>
    <row r="17" spans="1:11" x14ac:dyDescent="0.2">
      <c r="A17" s="139" t="s">
        <v>204</v>
      </c>
      <c r="B17" s="152">
        <v>80</v>
      </c>
      <c r="C17" s="152">
        <v>80</v>
      </c>
      <c r="D17" s="152">
        <v>80</v>
      </c>
      <c r="E17" s="152">
        <v>80</v>
      </c>
      <c r="F17" s="152">
        <v>80</v>
      </c>
      <c r="G17" s="150">
        <v>21</v>
      </c>
      <c r="H17" s="150">
        <v>21</v>
      </c>
      <c r="I17" s="150">
        <v>21</v>
      </c>
      <c r="J17" s="150">
        <v>21</v>
      </c>
      <c r="K17" s="150">
        <v>21</v>
      </c>
    </row>
    <row r="18" spans="1:11" x14ac:dyDescent="0.2">
      <c r="A18" s="139" t="s">
        <v>205</v>
      </c>
      <c r="B18" s="152">
        <v>128</v>
      </c>
      <c r="C18" s="152">
        <v>130</v>
      </c>
      <c r="D18" s="152">
        <v>130</v>
      </c>
      <c r="E18" s="152">
        <v>145</v>
      </c>
      <c r="F18" s="152">
        <v>145</v>
      </c>
      <c r="G18" s="150">
        <v>114</v>
      </c>
      <c r="H18" s="150">
        <v>114</v>
      </c>
      <c r="I18" s="150">
        <v>114</v>
      </c>
      <c r="J18" s="150">
        <v>114</v>
      </c>
      <c r="K18" s="150">
        <v>114</v>
      </c>
    </row>
    <row r="19" spans="1:11" x14ac:dyDescent="0.2">
      <c r="A19" s="139" t="s">
        <v>206</v>
      </c>
      <c r="B19" s="152">
        <v>158</v>
      </c>
      <c r="C19" s="152">
        <v>160</v>
      </c>
      <c r="D19" s="152">
        <v>160</v>
      </c>
      <c r="E19" s="152">
        <v>160</v>
      </c>
      <c r="F19" s="152">
        <v>160</v>
      </c>
      <c r="G19" s="150">
        <v>44</v>
      </c>
      <c r="H19" s="150">
        <v>44</v>
      </c>
      <c r="I19" s="150">
        <v>44</v>
      </c>
      <c r="J19" s="150">
        <v>44</v>
      </c>
      <c r="K19" s="150">
        <v>44</v>
      </c>
    </row>
    <row r="20" spans="1:11" x14ac:dyDescent="0.2">
      <c r="A20" s="139" t="s">
        <v>207</v>
      </c>
      <c r="B20" s="153">
        <v>50</v>
      </c>
      <c r="C20" s="153">
        <v>50</v>
      </c>
      <c r="D20" s="153">
        <v>50</v>
      </c>
      <c r="E20" s="153">
        <v>50</v>
      </c>
      <c r="F20" s="153">
        <v>50</v>
      </c>
      <c r="G20" s="150">
        <v>15</v>
      </c>
      <c r="H20" s="150">
        <v>15</v>
      </c>
      <c r="I20" s="150">
        <v>15</v>
      </c>
      <c r="J20" s="150">
        <v>15</v>
      </c>
      <c r="K20" s="150">
        <v>15</v>
      </c>
    </row>
    <row r="21" spans="1:11" x14ac:dyDescent="0.2">
      <c r="A21" s="139" t="s">
        <v>208</v>
      </c>
      <c r="B21" s="152">
        <v>500</v>
      </c>
      <c r="C21" s="152">
        <v>510</v>
      </c>
      <c r="D21" s="152">
        <v>510</v>
      </c>
      <c r="E21" s="152">
        <v>510</v>
      </c>
      <c r="F21" s="152">
        <v>510</v>
      </c>
      <c r="G21" s="150">
        <v>32</v>
      </c>
      <c r="H21" s="150">
        <v>32</v>
      </c>
      <c r="I21" s="150">
        <v>32</v>
      </c>
      <c r="J21" s="150">
        <v>32</v>
      </c>
      <c r="K21" s="150">
        <v>32</v>
      </c>
    </row>
    <row r="22" spans="1:11" x14ac:dyDescent="0.2">
      <c r="A22" s="139" t="s">
        <v>209</v>
      </c>
      <c r="B22" s="152">
        <v>50</v>
      </c>
      <c r="C22" s="152">
        <v>60</v>
      </c>
      <c r="D22" s="152">
        <v>70</v>
      </c>
      <c r="E22" s="152">
        <v>70</v>
      </c>
      <c r="F22" s="152">
        <v>70</v>
      </c>
      <c r="G22" s="150">
        <v>23</v>
      </c>
      <c r="H22" s="150">
        <v>23</v>
      </c>
      <c r="I22" s="150">
        <v>23</v>
      </c>
      <c r="J22" s="150">
        <v>23</v>
      </c>
      <c r="K22" s="150">
        <v>23</v>
      </c>
    </row>
    <row r="23" spans="1:11" x14ac:dyDescent="0.2">
      <c r="A23" s="139" t="s">
        <v>210</v>
      </c>
      <c r="B23" s="154">
        <v>4700</v>
      </c>
      <c r="C23" s="154">
        <v>4779</v>
      </c>
      <c r="D23" s="154">
        <v>4900</v>
      </c>
      <c r="E23" s="154">
        <v>4990</v>
      </c>
      <c r="F23" s="154">
        <v>5000</v>
      </c>
      <c r="G23" s="151">
        <v>119</v>
      </c>
      <c r="H23" s="151">
        <v>134</v>
      </c>
      <c r="I23" s="151">
        <v>134</v>
      </c>
      <c r="J23" s="151">
        <v>134</v>
      </c>
      <c r="K23" s="151">
        <v>134</v>
      </c>
    </row>
    <row r="24" spans="1:11" ht="13.5" thickBot="1" x14ac:dyDescent="0.25">
      <c r="A24" s="112" t="s">
        <v>128</v>
      </c>
      <c r="B24" s="140">
        <f>SUM(B8:B23)</f>
        <v>20510</v>
      </c>
      <c r="C24" s="140">
        <f t="shared" ref="C24:K24" si="0">SUM(C8:C23)</f>
        <v>20750</v>
      </c>
      <c r="D24" s="140">
        <f t="shared" si="0"/>
        <v>21000</v>
      </c>
      <c r="E24" s="140">
        <f t="shared" si="0"/>
        <v>21250</v>
      </c>
      <c r="F24" s="140">
        <f t="shared" si="0"/>
        <v>21500</v>
      </c>
      <c r="G24" s="140">
        <f t="shared" si="0"/>
        <v>3400</v>
      </c>
      <c r="H24" s="140">
        <f t="shared" si="0"/>
        <v>3420</v>
      </c>
      <c r="I24" s="140">
        <f t="shared" si="0"/>
        <v>3420</v>
      </c>
      <c r="J24" s="140">
        <f t="shared" si="0"/>
        <v>3420</v>
      </c>
      <c r="K24" s="140">
        <f t="shared" si="0"/>
        <v>3420</v>
      </c>
    </row>
    <row r="25" spans="1:1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1" x14ac:dyDescent="0.2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pans="1:11" x14ac:dyDescent="0.2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</row>
    <row r="28" spans="1:11" x14ac:dyDescent="0.2">
      <c r="A28" s="207" t="s">
        <v>129</v>
      </c>
      <c r="B28" s="235"/>
      <c r="C28" s="235"/>
      <c r="D28" s="235"/>
      <c r="E28" s="235"/>
      <c r="F28" s="235"/>
      <c r="G28" s="235"/>
      <c r="H28" s="235"/>
      <c r="I28" s="235"/>
      <c r="J28" s="235"/>
      <c r="K28" s="235"/>
    </row>
    <row r="29" spans="1:11" x14ac:dyDescent="0.2">
      <c r="A29" s="207" t="s">
        <v>212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</row>
    <row r="30" spans="1:11" ht="13.5" thickBot="1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 ht="13.5" thickBot="1" x14ac:dyDescent="0.25">
      <c r="A31" s="236" t="s">
        <v>124</v>
      </c>
      <c r="B31" s="242" t="s">
        <v>130</v>
      </c>
      <c r="C31" s="242"/>
      <c r="D31" s="242"/>
      <c r="E31" s="242"/>
      <c r="F31" s="242"/>
      <c r="G31" s="242"/>
      <c r="H31" s="242"/>
      <c r="I31" s="242"/>
      <c r="J31" s="242"/>
      <c r="K31" s="243"/>
    </row>
    <row r="32" spans="1:11" x14ac:dyDescent="0.2">
      <c r="A32" s="237"/>
      <c r="B32" s="239" t="s">
        <v>126</v>
      </c>
      <c r="C32" s="240"/>
      <c r="D32" s="240"/>
      <c r="E32" s="240"/>
      <c r="F32" s="241"/>
      <c r="G32" s="239" t="s">
        <v>127</v>
      </c>
      <c r="H32" s="240"/>
      <c r="I32" s="240"/>
      <c r="J32" s="240"/>
      <c r="K32" s="241"/>
    </row>
    <row r="33" spans="1:23" x14ac:dyDescent="0.2">
      <c r="A33" s="237"/>
      <c r="B33" s="113">
        <v>2022</v>
      </c>
      <c r="C33" s="110">
        <v>2023</v>
      </c>
      <c r="D33" s="110">
        <v>2024</v>
      </c>
      <c r="E33" s="110">
        <v>2025</v>
      </c>
      <c r="F33" s="111">
        <v>2026</v>
      </c>
      <c r="G33" s="113">
        <v>2022</v>
      </c>
      <c r="H33" s="110">
        <v>2023</v>
      </c>
      <c r="I33" s="110">
        <v>2024</v>
      </c>
      <c r="J33" s="110">
        <v>2025</v>
      </c>
      <c r="K33" s="111">
        <v>2026</v>
      </c>
    </row>
    <row r="34" spans="1:23" x14ac:dyDescent="0.2">
      <c r="A34" s="238"/>
      <c r="B34" s="113" t="s">
        <v>4</v>
      </c>
      <c r="C34" s="110" t="s">
        <v>5</v>
      </c>
      <c r="D34" s="110" t="s">
        <v>6</v>
      </c>
      <c r="E34" s="110" t="s">
        <v>6</v>
      </c>
      <c r="F34" s="111" t="s">
        <v>6</v>
      </c>
      <c r="G34" s="113" t="s">
        <v>4</v>
      </c>
      <c r="H34" s="110" t="s">
        <v>5</v>
      </c>
      <c r="I34" s="110" t="s">
        <v>6</v>
      </c>
      <c r="J34" s="110" t="s">
        <v>6</v>
      </c>
      <c r="K34" s="111" t="s">
        <v>6</v>
      </c>
    </row>
    <row r="35" spans="1:23" x14ac:dyDescent="0.2">
      <c r="A35" s="138" t="s">
        <v>195</v>
      </c>
      <c r="B35" s="146">
        <v>2695851</v>
      </c>
      <c r="C35" s="143">
        <f>B35*1.176518</f>
        <v>3171717.226818</v>
      </c>
      <c r="D35" s="143">
        <f>C35*1.0799999</f>
        <v>3425454.2877917173</v>
      </c>
      <c r="E35" s="143">
        <f>D35*1.08013999</f>
        <v>3699970.1601608023</v>
      </c>
      <c r="F35" s="144">
        <f>E35*1.08999992</f>
        <v>4032967.1785776615</v>
      </c>
      <c r="G35" s="146">
        <v>643294.17368430004</v>
      </c>
      <c r="H35" s="146">
        <f>G35*1.15</f>
        <v>739788.29973694496</v>
      </c>
      <c r="I35" s="146">
        <f>H35*1.094999</f>
        <v>810067.44842365501</v>
      </c>
      <c r="J35" s="146">
        <f>I35*1.089999</f>
        <v>882972.70871433546</v>
      </c>
      <c r="K35" s="146">
        <f>J35*1.09</f>
        <v>962440.25249862578</v>
      </c>
      <c r="M35" s="156">
        <f t="shared" ref="M35:M50" si="1">B35/B8/12*1000</f>
        <v>51057.784090909088</v>
      </c>
      <c r="N35" s="156">
        <f t="shared" ref="N35:N50" si="2">C35/C8/12*1000</f>
        <v>59395.453685730339</v>
      </c>
      <c r="O35" s="156">
        <f t="shared" ref="O35:O50" si="3">D35/D8/12*1000</f>
        <v>63434.338662809583</v>
      </c>
      <c r="P35" s="156">
        <f t="shared" ref="P35:P50" si="4">E35/E8/12*1000</f>
        <v>68517.965928903752</v>
      </c>
      <c r="Q35" s="156">
        <f t="shared" ref="Q35:Q50" si="5">F35/F8/12*1000</f>
        <v>73060.999611914158</v>
      </c>
      <c r="S35" s="156">
        <f t="shared" ref="S35:S50" si="6">G35/G8/12*1000</f>
        <v>39273.148576575099</v>
      </c>
      <c r="T35" s="156">
        <f t="shared" ref="T35:T50" si="7">H35/H8/12*1000</f>
        <v>44999.288305166971</v>
      </c>
      <c r="U35" s="156">
        <f t="shared" ref="U35:U50" si="8">I35/I8/12*1000</f>
        <v>49274.175694869518</v>
      </c>
      <c r="V35" s="156">
        <f t="shared" ref="V35:V50" si="9">J35/J8/12*1000</f>
        <v>53708.802233232083</v>
      </c>
      <c r="W35" s="156">
        <f t="shared" ref="W35:W50" si="10">K35/K8/12*1000</f>
        <v>58542.594434222985</v>
      </c>
    </row>
    <row r="36" spans="1:23" x14ac:dyDescent="0.2">
      <c r="A36" s="139" t="s">
        <v>196</v>
      </c>
      <c r="B36" s="146">
        <v>3013188.19437963</v>
      </c>
      <c r="C36" s="143">
        <f t="shared" ref="C36:C50" si="11">B36*1.176518</f>
        <v>3545070.1480751336</v>
      </c>
      <c r="D36" s="143">
        <f t="shared" ref="D36:D50" si="12">C36*1.0799999</f>
        <v>3828675.4054141296</v>
      </c>
      <c r="E36" s="143">
        <f t="shared" ref="E36:E50" si="13">D36*1.08013999</f>
        <v>4135505.4141172636</v>
      </c>
      <c r="F36" s="144">
        <f t="shared" ref="F36:F50" si="14">E36*1.08999992</f>
        <v>4507700.5705473842</v>
      </c>
      <c r="G36" s="146">
        <v>427512.91845435702</v>
      </c>
      <c r="H36" s="146">
        <f t="shared" ref="H36:H50" si="15">G36*1.15</f>
        <v>491639.85622251051</v>
      </c>
      <c r="I36" s="146">
        <f t="shared" ref="I36:I50" si="16">H36*1.094999</f>
        <v>538345.15092379285</v>
      </c>
      <c r="J36" s="146">
        <f t="shared" ref="J36:J50" si="17">I36*1.089999</f>
        <v>586795.67616178328</v>
      </c>
      <c r="K36" s="146">
        <f t="shared" ref="K36:K50" si="18">J36*1.09</f>
        <v>639607.28701634379</v>
      </c>
      <c r="M36" s="156">
        <f t="shared" si="1"/>
        <v>50019.724342291331</v>
      </c>
      <c r="N36" s="156">
        <f t="shared" si="2"/>
        <v>58849.106043743916</v>
      </c>
      <c r="O36" s="156">
        <f t="shared" si="3"/>
        <v>63557.028642332822</v>
      </c>
      <c r="P36" s="156">
        <f t="shared" si="4"/>
        <v>68242.66359929477</v>
      </c>
      <c r="Q36" s="156">
        <f t="shared" si="5"/>
        <v>74091.067891968851</v>
      </c>
      <c r="S36" s="156">
        <f t="shared" si="6"/>
        <v>37580.249512513801</v>
      </c>
      <c r="T36" s="156">
        <f t="shared" si="7"/>
        <v>43217.28693939087</v>
      </c>
      <c r="U36" s="156">
        <f t="shared" si="8"/>
        <v>47322.885981346066</v>
      </c>
      <c r="V36" s="156">
        <f t="shared" si="9"/>
        <v>51581.898396781231</v>
      </c>
      <c r="W36" s="156">
        <f t="shared" si="10"/>
        <v>56224.269252491547</v>
      </c>
    </row>
    <row r="37" spans="1:23" x14ac:dyDescent="0.2">
      <c r="A37" s="139" t="s">
        <v>197</v>
      </c>
      <c r="B37" s="146">
        <v>148127.46416521489</v>
      </c>
      <c r="C37" s="143">
        <f t="shared" si="11"/>
        <v>174274.62788473029</v>
      </c>
      <c r="D37" s="143">
        <f t="shared" si="12"/>
        <v>188216.58068804591</v>
      </c>
      <c r="E37" s="143">
        <f t="shared" si="13"/>
        <v>203300.2555822201</v>
      </c>
      <c r="F37" s="144">
        <f t="shared" si="14"/>
        <v>221597.26232059943</v>
      </c>
      <c r="G37" s="146">
        <v>61735.359178635699</v>
      </c>
      <c r="H37" s="146">
        <f t="shared" si="15"/>
        <v>70995.663055431054</v>
      </c>
      <c r="I37" s="146">
        <f t="shared" si="16"/>
        <v>77740.18005003396</v>
      </c>
      <c r="J37" s="146">
        <f t="shared" si="17"/>
        <v>84736.718514356966</v>
      </c>
      <c r="K37" s="146">
        <f t="shared" si="18"/>
        <v>92363.023180649107</v>
      </c>
      <c r="M37" s="156">
        <f t="shared" si="1"/>
        <v>51433.147279588506</v>
      </c>
      <c r="N37" s="156">
        <f t="shared" si="2"/>
        <v>53788.465396521693</v>
      </c>
      <c r="O37" s="156">
        <f t="shared" si="3"/>
        <v>58091.537249396883</v>
      </c>
      <c r="P37" s="156">
        <f t="shared" si="4"/>
        <v>62746.992463648174</v>
      </c>
      <c r="Q37" s="156">
        <f t="shared" si="5"/>
        <v>68394.216765617122</v>
      </c>
      <c r="S37" s="156">
        <f t="shared" si="6"/>
        <v>38974.342915805362</v>
      </c>
      <c r="T37" s="156">
        <f t="shared" si="7"/>
        <v>44820.494353176175</v>
      </c>
      <c r="U37" s="156">
        <f t="shared" si="8"/>
        <v>49078.396496233559</v>
      </c>
      <c r="V37" s="156">
        <f t="shared" si="9"/>
        <v>53495.40310249808</v>
      </c>
      <c r="W37" s="156">
        <f t="shared" si="10"/>
        <v>58309.989381722924</v>
      </c>
    </row>
    <row r="38" spans="1:23" x14ac:dyDescent="0.2">
      <c r="A38" s="139" t="s">
        <v>198</v>
      </c>
      <c r="B38" s="146">
        <v>21511.208690487802</v>
      </c>
      <c r="C38" s="143">
        <f t="shared" si="11"/>
        <v>25308.324226115325</v>
      </c>
      <c r="D38" s="143">
        <f t="shared" si="12"/>
        <v>27332.987633372129</v>
      </c>
      <c r="E38" s="143">
        <f t="shared" si="13"/>
        <v>29523.452988980694</v>
      </c>
      <c r="F38" s="144">
        <f t="shared" si="14"/>
        <v>32180.561396112716</v>
      </c>
      <c r="G38" s="146">
        <v>11898.322243615319</v>
      </c>
      <c r="H38" s="146">
        <f t="shared" si="15"/>
        <v>13683.070580157617</v>
      </c>
      <c r="I38" s="146">
        <f t="shared" si="16"/>
        <v>14982.948602202012</v>
      </c>
      <c r="J38" s="146">
        <f t="shared" si="17"/>
        <v>16331.39899345159</v>
      </c>
      <c r="K38" s="146">
        <f t="shared" si="18"/>
        <v>17801.224902862235</v>
      </c>
      <c r="M38" s="156">
        <f t="shared" si="1"/>
        <v>44815.01810518292</v>
      </c>
      <c r="N38" s="156">
        <f t="shared" si="2"/>
        <v>42180.54037685888</v>
      </c>
      <c r="O38" s="156">
        <f t="shared" si="3"/>
        <v>45554.97938895355</v>
      </c>
      <c r="P38" s="156">
        <f t="shared" si="4"/>
        <v>49205.754981634491</v>
      </c>
      <c r="Q38" s="156">
        <f t="shared" si="5"/>
        <v>53634.268993521197</v>
      </c>
      <c r="S38" s="156">
        <f t="shared" si="6"/>
        <v>35411.673344093208</v>
      </c>
      <c r="T38" s="156">
        <f t="shared" si="7"/>
        <v>40723.424345707193</v>
      </c>
      <c r="U38" s="156">
        <f t="shared" si="8"/>
        <v>44592.108935125034</v>
      </c>
      <c r="V38" s="156">
        <f t="shared" si="9"/>
        <v>48605.354147177357</v>
      </c>
      <c r="W38" s="156">
        <f t="shared" si="10"/>
        <v>52979.83602042331</v>
      </c>
    </row>
    <row r="39" spans="1:23" x14ac:dyDescent="0.2">
      <c r="A39" s="139" t="s">
        <v>199</v>
      </c>
      <c r="B39" s="146">
        <v>2532005.7226004591</v>
      </c>
      <c r="C39" s="143">
        <f t="shared" si="11"/>
        <v>2978950.3087424468</v>
      </c>
      <c r="D39" s="143">
        <f t="shared" si="12"/>
        <v>3217266.0355468118</v>
      </c>
      <c r="E39" s="143">
        <f t="shared" si="13"/>
        <v>3475097.7034628727</v>
      </c>
      <c r="F39" s="144">
        <f t="shared" si="14"/>
        <v>3787856.2187667144</v>
      </c>
      <c r="G39" s="146">
        <v>144325.18172265901</v>
      </c>
      <c r="H39" s="146">
        <f t="shared" si="15"/>
        <v>165973.95898105783</v>
      </c>
      <c r="I39" s="146">
        <f t="shared" si="16"/>
        <v>181741.31911029934</v>
      </c>
      <c r="J39" s="146">
        <f t="shared" si="17"/>
        <v>198097.85608890717</v>
      </c>
      <c r="K39" s="146">
        <f t="shared" si="18"/>
        <v>215926.66313690881</v>
      </c>
      <c r="M39" s="156">
        <f t="shared" si="1"/>
        <v>50310.080325076684</v>
      </c>
      <c r="N39" s="156">
        <f t="shared" si="2"/>
        <v>58881.845128527173</v>
      </c>
      <c r="O39" s="156">
        <f t="shared" si="3"/>
        <v>63592.38685062484</v>
      </c>
      <c r="P39" s="156">
        <f t="shared" si="4"/>
        <v>68299.876247304885</v>
      </c>
      <c r="Q39" s="156">
        <f t="shared" si="5"/>
        <v>73579.180628724062</v>
      </c>
      <c r="S39" s="156">
        <f t="shared" si="6"/>
        <v>32505.671559157436</v>
      </c>
      <c r="T39" s="156">
        <f t="shared" si="7"/>
        <v>37381.522293031048</v>
      </c>
      <c r="U39" s="156">
        <f t="shared" si="8"/>
        <v>40932.729529346696</v>
      </c>
      <c r="V39" s="156">
        <f t="shared" si="9"/>
        <v>44616.634254258373</v>
      </c>
      <c r="W39" s="156">
        <f t="shared" si="10"/>
        <v>48632.131337141625</v>
      </c>
    </row>
    <row r="40" spans="1:23" x14ac:dyDescent="0.2">
      <c r="A40" s="139" t="s">
        <v>200</v>
      </c>
      <c r="B40" s="146">
        <v>8939.1742512879173</v>
      </c>
      <c r="C40" s="143">
        <f t="shared" si="11"/>
        <v>10517.099411776757</v>
      </c>
      <c r="D40" s="143">
        <f t="shared" si="12"/>
        <v>11358.466313008956</v>
      </c>
      <c r="E40" s="143">
        <f t="shared" si="13"/>
        <v>12268.733689748829</v>
      </c>
      <c r="F40" s="144">
        <f t="shared" si="14"/>
        <v>13372.918740327528</v>
      </c>
      <c r="G40" s="146">
        <v>2748.5772632105918</v>
      </c>
      <c r="H40" s="146">
        <f t="shared" si="15"/>
        <v>3160.8638526921804</v>
      </c>
      <c r="I40" s="146">
        <f t="shared" si="16"/>
        <v>3461.1427578340849</v>
      </c>
      <c r="J40" s="146">
        <f t="shared" si="17"/>
        <v>3772.6421448963947</v>
      </c>
      <c r="K40" s="146">
        <f t="shared" si="18"/>
        <v>4112.1799379370705</v>
      </c>
      <c r="M40" s="156">
        <f t="shared" si="1"/>
        <v>37246.559380366321</v>
      </c>
      <c r="N40" s="156">
        <f t="shared" si="2"/>
        <v>29214.165032713212</v>
      </c>
      <c r="O40" s="156">
        <f t="shared" si="3"/>
        <v>31551.295313913764</v>
      </c>
      <c r="P40" s="156">
        <f t="shared" si="4"/>
        <v>34079.815804857855</v>
      </c>
      <c r="Q40" s="156">
        <f t="shared" si="5"/>
        <v>37146.996500909801</v>
      </c>
      <c r="S40" s="156">
        <f t="shared" si="6"/>
        <v>38174.684211258216</v>
      </c>
      <c r="T40" s="156">
        <f t="shared" si="7"/>
        <v>43900.886842946951</v>
      </c>
      <c r="U40" s="156">
        <f t="shared" si="8"/>
        <v>48071.427192140072</v>
      </c>
      <c r="V40" s="156">
        <f t="shared" si="9"/>
        <v>52397.807568005483</v>
      </c>
      <c r="W40" s="156">
        <f t="shared" si="10"/>
        <v>57113.610249125973</v>
      </c>
    </row>
    <row r="41" spans="1:23" x14ac:dyDescent="0.2">
      <c r="A41" s="139" t="s">
        <v>201</v>
      </c>
      <c r="B41" s="146">
        <v>190096.59326820978</v>
      </c>
      <c r="C41" s="143">
        <f t="shared" si="11"/>
        <v>223652.06371872762</v>
      </c>
      <c r="D41" s="143">
        <f t="shared" si="12"/>
        <v>241544.20645101945</v>
      </c>
      <c r="E41" s="143">
        <f t="shared" si="13"/>
        <v>260901.55674056205</v>
      </c>
      <c r="F41" s="144">
        <f t="shared" si="14"/>
        <v>284382.67597508809</v>
      </c>
      <c r="G41" s="146">
        <v>36389.182857788939</v>
      </c>
      <c r="H41" s="146">
        <f t="shared" si="15"/>
        <v>41847.560286457279</v>
      </c>
      <c r="I41" s="146">
        <f t="shared" si="16"/>
        <v>45823.036666110434</v>
      </c>
      <c r="J41" s="146">
        <f t="shared" si="17"/>
        <v>49947.064143023708</v>
      </c>
      <c r="K41" s="146">
        <f t="shared" si="18"/>
        <v>54442.299915895848</v>
      </c>
      <c r="M41" s="156">
        <f t="shared" si="1"/>
        <v>52804.609241169383</v>
      </c>
      <c r="N41" s="156">
        <f t="shared" si="2"/>
        <v>60121.522505034307</v>
      </c>
      <c r="O41" s="156">
        <f t="shared" si="3"/>
        <v>64931.238293284805</v>
      </c>
      <c r="P41" s="156">
        <f t="shared" si="4"/>
        <v>58761.611878504962</v>
      </c>
      <c r="Q41" s="156">
        <f t="shared" si="5"/>
        <v>59246.390828143347</v>
      </c>
      <c r="S41" s="156">
        <f t="shared" si="6"/>
        <v>33693.687831286057</v>
      </c>
      <c r="T41" s="156">
        <f t="shared" si="7"/>
        <v>38747.741005978962</v>
      </c>
      <c r="U41" s="156">
        <f t="shared" si="8"/>
        <v>42428.737653805962</v>
      </c>
      <c r="V41" s="156">
        <f t="shared" si="9"/>
        <v>46247.28161391084</v>
      </c>
      <c r="W41" s="156">
        <f t="shared" si="10"/>
        <v>50409.536959162826</v>
      </c>
    </row>
    <row r="42" spans="1:23" x14ac:dyDescent="0.2">
      <c r="A42" s="139" t="s">
        <v>202</v>
      </c>
      <c r="B42" s="146">
        <v>11802.9437957521</v>
      </c>
      <c r="C42" s="143">
        <f t="shared" si="11"/>
        <v>13886.375828690669</v>
      </c>
      <c r="D42" s="143">
        <f t="shared" si="12"/>
        <v>14997.28450634834</v>
      </c>
      <c r="E42" s="143">
        <f t="shared" si="13"/>
        <v>16199.166736714251</v>
      </c>
      <c r="F42" s="144">
        <f t="shared" si="14"/>
        <v>17657.090447085193</v>
      </c>
      <c r="G42" s="146">
        <v>6846.4039839852403</v>
      </c>
      <c r="H42" s="146">
        <f t="shared" si="15"/>
        <v>7873.3645815830259</v>
      </c>
      <c r="I42" s="146">
        <v>8623</v>
      </c>
      <c r="J42" s="146">
        <f t="shared" si="17"/>
        <v>9399.061377</v>
      </c>
      <c r="K42" s="146">
        <f t="shared" si="18"/>
        <v>10244.976900930002</v>
      </c>
      <c r="M42" s="156">
        <f t="shared" si="1"/>
        <v>32785.954988200283</v>
      </c>
      <c r="N42" s="156">
        <f t="shared" si="2"/>
        <v>33062.799592120638</v>
      </c>
      <c r="O42" s="156">
        <f t="shared" si="3"/>
        <v>35707.820253210339</v>
      </c>
      <c r="P42" s="156">
        <f t="shared" si="4"/>
        <v>38569.444611224404</v>
      </c>
      <c r="Q42" s="156">
        <f t="shared" si="5"/>
        <v>42040.691540679029</v>
      </c>
      <c r="S42" s="156">
        <f t="shared" si="6"/>
        <v>30028.08764905807</v>
      </c>
      <c r="T42" s="156">
        <f t="shared" si="7"/>
        <v>34532.300796416785</v>
      </c>
      <c r="U42" s="156">
        <f t="shared" si="8"/>
        <v>37820.175438596496</v>
      </c>
      <c r="V42" s="156">
        <f t="shared" si="9"/>
        <v>41223.953407894733</v>
      </c>
      <c r="W42" s="156">
        <f t="shared" si="10"/>
        <v>44934.109214605262</v>
      </c>
    </row>
    <row r="43" spans="1:23" x14ac:dyDescent="0.2">
      <c r="A43" s="139" t="s">
        <v>203</v>
      </c>
      <c r="B43" s="146">
        <v>285316.50782621506</v>
      </c>
      <c r="C43" s="143">
        <f t="shared" si="11"/>
        <v>335680.00715468288</v>
      </c>
      <c r="D43" s="143">
        <f t="shared" si="12"/>
        <v>362534.37415905681</v>
      </c>
      <c r="E43" s="143">
        <f t="shared" si="13"/>
        <v>391587.87527881988</v>
      </c>
      <c r="F43" s="144">
        <f t="shared" si="14"/>
        <v>426830.75272688363</v>
      </c>
      <c r="G43" s="146">
        <v>33336.517715543901</v>
      </c>
      <c r="H43" s="146">
        <f t="shared" si="15"/>
        <v>38336.995372875484</v>
      </c>
      <c r="I43" s="146">
        <f t="shared" si="16"/>
        <v>41978.971596303287</v>
      </c>
      <c r="J43" s="146">
        <f t="shared" si="17"/>
        <v>45757.037060998984</v>
      </c>
      <c r="K43" s="146">
        <f t="shared" si="18"/>
        <v>49875.170396488895</v>
      </c>
      <c r="M43" s="156">
        <f t="shared" si="1"/>
        <v>39627.292753640977</v>
      </c>
      <c r="N43" s="156">
        <f t="shared" si="2"/>
        <v>46622.223215928178</v>
      </c>
      <c r="O43" s="156">
        <f t="shared" si="3"/>
        <v>45158.741175766918</v>
      </c>
      <c r="P43" s="156">
        <f t="shared" si="4"/>
        <v>46617.60419985951</v>
      </c>
      <c r="Q43" s="156">
        <f t="shared" si="5"/>
        <v>48066.526207982388</v>
      </c>
      <c r="S43" s="156">
        <f t="shared" si="6"/>
        <v>37541.123553540427</v>
      </c>
      <c r="T43" s="156">
        <f t="shared" si="7"/>
        <v>43172.292086571499</v>
      </c>
      <c r="U43" s="156">
        <f t="shared" si="8"/>
        <v>47273.616662503708</v>
      </c>
      <c r="V43" s="156">
        <f t="shared" si="9"/>
        <v>51528.194888512364</v>
      </c>
      <c r="W43" s="156">
        <f t="shared" si="10"/>
        <v>56165.732428478485</v>
      </c>
    </row>
    <row r="44" spans="1:23" x14ac:dyDescent="0.2">
      <c r="A44" s="139" t="s">
        <v>204</v>
      </c>
      <c r="B44" s="146">
        <v>30375.688793614583</v>
      </c>
      <c r="C44" s="143">
        <f t="shared" si="11"/>
        <v>35737.544628085838</v>
      </c>
      <c r="D44" s="143">
        <f t="shared" si="12"/>
        <v>38596.544624578244</v>
      </c>
      <c r="E44" s="143">
        <f t="shared" si="13"/>
        <v>41689.671324826493</v>
      </c>
      <c r="F44" s="144">
        <f t="shared" si="14"/>
        <v>45441.738408887169</v>
      </c>
      <c r="G44" s="146">
        <v>8955.4140915704993</v>
      </c>
      <c r="H44" s="146">
        <f t="shared" si="15"/>
        <v>10298.726205306073</v>
      </c>
      <c r="I44" s="146">
        <f t="shared" si="16"/>
        <v>11277.094896083945</v>
      </c>
      <c r="J44" s="146">
        <f t="shared" si="17"/>
        <v>12292.022159636603</v>
      </c>
      <c r="K44" s="146">
        <f t="shared" si="18"/>
        <v>13398.304154003898</v>
      </c>
      <c r="M44" s="156">
        <f t="shared" si="1"/>
        <v>31641.342493348522</v>
      </c>
      <c r="N44" s="156">
        <f t="shared" si="2"/>
        <v>37226.608987589418</v>
      </c>
      <c r="O44" s="156">
        <f t="shared" si="3"/>
        <v>40204.733983935672</v>
      </c>
      <c r="P44" s="156">
        <f t="shared" si="4"/>
        <v>43426.740963360935</v>
      </c>
      <c r="Q44" s="156">
        <f t="shared" si="5"/>
        <v>47335.144175924135</v>
      </c>
      <c r="S44" s="156">
        <f t="shared" si="6"/>
        <v>35537.35750623214</v>
      </c>
      <c r="T44" s="156">
        <f t="shared" si="7"/>
        <v>40867.961132166958</v>
      </c>
      <c r="U44" s="156">
        <f t="shared" si="8"/>
        <v>44750.376571761684</v>
      </c>
      <c r="V44" s="156">
        <f t="shared" si="9"/>
        <v>48777.865712843661</v>
      </c>
      <c r="W44" s="156">
        <f t="shared" si="10"/>
        <v>53167.873626999586</v>
      </c>
    </row>
    <row r="45" spans="1:23" x14ac:dyDescent="0.2">
      <c r="A45" s="139" t="s">
        <v>205</v>
      </c>
      <c r="B45" s="146">
        <v>55042.17573636071</v>
      </c>
      <c r="C45" s="143">
        <f t="shared" si="11"/>
        <v>64758.110512991625</v>
      </c>
      <c r="D45" s="143">
        <f t="shared" si="12"/>
        <v>69938.752878219908</v>
      </c>
      <c r="E45" s="143">
        <f t="shared" si="13"/>
        <v>75543.643834492919</v>
      </c>
      <c r="F45" s="144">
        <f t="shared" si="14"/>
        <v>82342.565736105767</v>
      </c>
      <c r="G45" s="146">
        <v>43309</v>
      </c>
      <c r="H45" s="146">
        <f t="shared" si="15"/>
        <v>49805.35</v>
      </c>
      <c r="I45" s="146">
        <f t="shared" si="16"/>
        <v>54536.80844465</v>
      </c>
      <c r="J45" s="146">
        <v>59447</v>
      </c>
      <c r="K45" s="146">
        <f t="shared" si="18"/>
        <v>64797.23</v>
      </c>
      <c r="M45" s="156">
        <f t="shared" si="1"/>
        <v>35834.74982835984</v>
      </c>
      <c r="N45" s="156">
        <f t="shared" si="2"/>
        <v>41511.609303199752</v>
      </c>
      <c r="O45" s="156">
        <f t="shared" si="3"/>
        <v>44832.533896294815</v>
      </c>
      <c r="P45" s="156">
        <f t="shared" si="4"/>
        <v>43415.887261202835</v>
      </c>
      <c r="Q45" s="156">
        <f t="shared" si="5"/>
        <v>47323.313641440101</v>
      </c>
      <c r="S45" s="156">
        <f t="shared" si="6"/>
        <v>31658.62573099415</v>
      </c>
      <c r="T45" s="156">
        <f t="shared" si="7"/>
        <v>36407.419590643272</v>
      </c>
      <c r="U45" s="156">
        <f t="shared" si="8"/>
        <v>39866.088044334792</v>
      </c>
      <c r="V45" s="156">
        <f t="shared" si="9"/>
        <v>43455.409356725148</v>
      </c>
      <c r="W45" s="156">
        <f t="shared" si="10"/>
        <v>47366.396198830415</v>
      </c>
    </row>
    <row r="46" spans="1:23" x14ac:dyDescent="0.2">
      <c r="A46" s="139" t="s">
        <v>206</v>
      </c>
      <c r="B46" s="146">
        <v>75473.930943361105</v>
      </c>
      <c r="C46" s="143">
        <f t="shared" si="11"/>
        <v>88796.43828562132</v>
      </c>
      <c r="D46" s="143">
        <f t="shared" si="12"/>
        <v>95900.144468827202</v>
      </c>
      <c r="E46" s="143">
        <f t="shared" si="13"/>
        <v>103585.58108755757</v>
      </c>
      <c r="F46" s="144">
        <f t="shared" si="14"/>
        <v>112908.27509859126</v>
      </c>
      <c r="G46" s="146">
        <v>19332.491746131</v>
      </c>
      <c r="H46" s="146">
        <f t="shared" si="15"/>
        <v>22232.365508050647</v>
      </c>
      <c r="I46" s="146">
        <f t="shared" si="16"/>
        <v>24344.41799894995</v>
      </c>
      <c r="J46" s="146">
        <f t="shared" si="17"/>
        <v>26535.391274437447</v>
      </c>
      <c r="K46" s="146">
        <f t="shared" si="18"/>
        <v>28923.57648913682</v>
      </c>
      <c r="M46" s="156">
        <f t="shared" si="1"/>
        <v>39806.925603038559</v>
      </c>
      <c r="N46" s="156">
        <f t="shared" si="2"/>
        <v>46248.144940427774</v>
      </c>
      <c r="O46" s="156">
        <f t="shared" si="3"/>
        <v>49947.991910847501</v>
      </c>
      <c r="P46" s="156">
        <f t="shared" si="4"/>
        <v>53950.823483102904</v>
      </c>
      <c r="Q46" s="156">
        <f t="shared" si="5"/>
        <v>58806.393280516284</v>
      </c>
      <c r="S46" s="156">
        <f t="shared" si="6"/>
        <v>36614.567701005682</v>
      </c>
      <c r="T46" s="156">
        <f t="shared" si="7"/>
        <v>42106.752856156527</v>
      </c>
      <c r="U46" s="156">
        <f t="shared" si="8"/>
        <v>46106.852270738535</v>
      </c>
      <c r="V46" s="156">
        <f t="shared" si="9"/>
        <v>50256.422868252739</v>
      </c>
      <c r="W46" s="156">
        <f t="shared" si="10"/>
        <v>54779.500926395493</v>
      </c>
    </row>
    <row r="47" spans="1:23" x14ac:dyDescent="0.2">
      <c r="A47" s="139" t="s">
        <v>207</v>
      </c>
      <c r="B47" s="146">
        <v>19847.790379862101</v>
      </c>
      <c r="C47" s="143">
        <f t="shared" si="11"/>
        <v>23351.2826421346</v>
      </c>
      <c r="D47" s="143">
        <f t="shared" si="12"/>
        <v>25219.382918377105</v>
      </c>
      <c r="E47" s="143">
        <f t="shared" si="13"/>
        <v>27240.464013262015</v>
      </c>
      <c r="F47" s="144">
        <f t="shared" si="14"/>
        <v>29692.103595218472</v>
      </c>
      <c r="G47" s="146">
        <v>6924.6256591040301</v>
      </c>
      <c r="H47" s="146">
        <f t="shared" si="15"/>
        <v>7963.3195079696343</v>
      </c>
      <c r="I47" s="146">
        <f t="shared" si="16"/>
        <v>8719.8268979072418</v>
      </c>
      <c r="J47" s="146">
        <f t="shared" si="17"/>
        <v>9504.6025988919955</v>
      </c>
      <c r="K47" s="146">
        <f t="shared" si="18"/>
        <v>10360.016832792277</v>
      </c>
      <c r="M47" s="156">
        <f t="shared" si="1"/>
        <v>33079.650633103505</v>
      </c>
      <c r="N47" s="156">
        <f t="shared" si="2"/>
        <v>38918.804403557668</v>
      </c>
      <c r="O47" s="156">
        <f t="shared" si="3"/>
        <v>42032.304863961843</v>
      </c>
      <c r="P47" s="156">
        <f t="shared" si="4"/>
        <v>45400.773355436693</v>
      </c>
      <c r="Q47" s="156">
        <f t="shared" si="5"/>
        <v>49486.839325364119</v>
      </c>
      <c r="S47" s="156">
        <f t="shared" si="6"/>
        <v>38470.142550577948</v>
      </c>
      <c r="T47" s="156">
        <f t="shared" si="7"/>
        <v>44240.663933164637</v>
      </c>
      <c r="U47" s="156">
        <f t="shared" si="8"/>
        <v>48443.482766151341</v>
      </c>
      <c r="V47" s="156">
        <f t="shared" si="9"/>
        <v>52803.34777162219</v>
      </c>
      <c r="W47" s="156">
        <f t="shared" si="10"/>
        <v>57555.649071068212</v>
      </c>
    </row>
    <row r="48" spans="1:23" x14ac:dyDescent="0.2">
      <c r="A48" s="139" t="s">
        <v>208</v>
      </c>
      <c r="B48" s="146">
        <v>170638</v>
      </c>
      <c r="C48" s="143">
        <f t="shared" si="11"/>
        <v>200758.678484</v>
      </c>
      <c r="D48" s="143">
        <f t="shared" si="12"/>
        <v>216819.35268685216</v>
      </c>
      <c r="E48" s="143">
        <f t="shared" si="13"/>
        <v>234195.25344298294</v>
      </c>
      <c r="F48" s="144">
        <f t="shared" si="14"/>
        <v>255272.80751723109</v>
      </c>
      <c r="G48" s="146">
        <v>14577.360030612606</v>
      </c>
      <c r="H48" s="146">
        <f t="shared" si="15"/>
        <v>16763.964035204495</v>
      </c>
      <c r="I48" s="146">
        <f t="shared" si="16"/>
        <v>18356.523854584888</v>
      </c>
      <c r="J48" s="146">
        <f t="shared" si="17"/>
        <v>20008.592644973673</v>
      </c>
      <c r="K48" s="146">
        <f t="shared" si="18"/>
        <v>21809.365983021304</v>
      </c>
      <c r="M48" s="156">
        <f t="shared" si="1"/>
        <v>28439.666666666668</v>
      </c>
      <c r="N48" s="156">
        <f t="shared" si="2"/>
        <v>32803.705634640522</v>
      </c>
      <c r="O48" s="156">
        <f t="shared" si="3"/>
        <v>35427.998805041207</v>
      </c>
      <c r="P48" s="156">
        <f t="shared" si="4"/>
        <v>38267.198274997216</v>
      </c>
      <c r="Q48" s="156">
        <f t="shared" si="5"/>
        <v>41711.243058371088</v>
      </c>
      <c r="S48" s="156">
        <f t="shared" si="6"/>
        <v>37961.875079720332</v>
      </c>
      <c r="T48" s="156">
        <f t="shared" si="7"/>
        <v>43656.156341678376</v>
      </c>
      <c r="U48" s="156">
        <f t="shared" si="8"/>
        <v>47803.447537981476</v>
      </c>
      <c r="V48" s="156">
        <f t="shared" si="9"/>
        <v>52105.710012952273</v>
      </c>
      <c r="W48" s="156">
        <f t="shared" si="10"/>
        <v>56795.223914117974</v>
      </c>
    </row>
    <row r="49" spans="1:23" x14ac:dyDescent="0.2">
      <c r="A49" s="139" t="s">
        <v>209</v>
      </c>
      <c r="B49" s="146">
        <v>21999.8167909404</v>
      </c>
      <c r="C49" s="143">
        <v>25892</v>
      </c>
      <c r="D49" s="143">
        <v>27965</v>
      </c>
      <c r="E49" s="143">
        <f t="shared" si="13"/>
        <v>30206.114820349998</v>
      </c>
      <c r="F49" s="144">
        <f t="shared" si="14"/>
        <v>32924.662737692306</v>
      </c>
      <c r="G49" s="146">
        <v>10448.600959846401</v>
      </c>
      <c r="H49" s="146">
        <f t="shared" si="15"/>
        <v>12015.89110382336</v>
      </c>
      <c r="I49" s="146">
        <f t="shared" si="16"/>
        <v>13157.388742795476</v>
      </c>
      <c r="J49" s="146">
        <f t="shared" si="17"/>
        <v>14341.540572258325</v>
      </c>
      <c r="K49" s="146">
        <f t="shared" si="18"/>
        <v>15632.279223761576</v>
      </c>
      <c r="M49" s="156">
        <f t="shared" si="1"/>
        <v>36666.361318234005</v>
      </c>
      <c r="N49" s="156">
        <f t="shared" si="2"/>
        <v>35961.111111111117</v>
      </c>
      <c r="O49" s="156">
        <f t="shared" si="3"/>
        <v>33291.666666666664</v>
      </c>
      <c r="P49" s="156">
        <f t="shared" si="4"/>
        <v>35959.66050041667</v>
      </c>
      <c r="Q49" s="156">
        <f t="shared" si="5"/>
        <v>39196.027068681316</v>
      </c>
      <c r="S49" s="156">
        <f t="shared" si="6"/>
        <v>37857.249854515947</v>
      </c>
      <c r="T49" s="156">
        <f t="shared" si="7"/>
        <v>43535.837332693343</v>
      </c>
      <c r="U49" s="156">
        <f t="shared" si="8"/>
        <v>47671.69834346186</v>
      </c>
      <c r="V49" s="156">
        <f t="shared" si="9"/>
        <v>51962.103522675083</v>
      </c>
      <c r="W49" s="156">
        <f t="shared" si="10"/>
        <v>56638.692839715848</v>
      </c>
    </row>
    <row r="50" spans="1:23" x14ac:dyDescent="0.2">
      <c r="A50" s="139" t="s">
        <v>210</v>
      </c>
      <c r="B50" s="146">
        <v>2996628.5079983398</v>
      </c>
      <c r="C50" s="143">
        <f t="shared" si="11"/>
        <v>3525587.3789731907</v>
      </c>
      <c r="D50" s="143">
        <f t="shared" si="12"/>
        <v>3807634.0167323081</v>
      </c>
      <c r="E50" s="143">
        <f t="shared" si="13"/>
        <v>4112777.7687568949</v>
      </c>
      <c r="F50" s="144">
        <f t="shared" si="14"/>
        <v>4482927.4389227936</v>
      </c>
      <c r="G50" s="146">
        <v>60311.649571399998</v>
      </c>
      <c r="H50" s="146">
        <f t="shared" si="15"/>
        <v>69358.39700710999</v>
      </c>
      <c r="I50" s="146">
        <f t="shared" si="16"/>
        <v>75947.375364388441</v>
      </c>
      <c r="J50" s="146">
        <f t="shared" si="17"/>
        <v>82782.563199808035</v>
      </c>
      <c r="K50" s="146">
        <f t="shared" si="18"/>
        <v>90232.99388779077</v>
      </c>
      <c r="M50" s="156">
        <f t="shared" si="1"/>
        <v>53131.71113472234</v>
      </c>
      <c r="N50" s="156">
        <f t="shared" si="2"/>
        <v>61477.076427655556</v>
      </c>
      <c r="O50" s="156">
        <f t="shared" si="3"/>
        <v>64755.680556671905</v>
      </c>
      <c r="P50" s="156">
        <f t="shared" si="4"/>
        <v>68683.663472894041</v>
      </c>
      <c r="Q50" s="156">
        <f t="shared" si="5"/>
        <v>74715.457315379899</v>
      </c>
      <c r="S50" s="156">
        <f t="shared" si="6"/>
        <v>42235.048719467784</v>
      </c>
      <c r="T50" s="156">
        <f t="shared" si="7"/>
        <v>43133.331472083337</v>
      </c>
      <c r="U50" s="156">
        <f t="shared" si="8"/>
        <v>47230.954828599781</v>
      </c>
      <c r="V50" s="156">
        <f t="shared" si="9"/>
        <v>51481.693532218931</v>
      </c>
      <c r="W50" s="156">
        <f t="shared" si="10"/>
        <v>56115.045950118634</v>
      </c>
    </row>
    <row r="51" spans="1:23" ht="13.5" thickBot="1" x14ac:dyDescent="0.25">
      <c r="A51" s="114" t="s">
        <v>128</v>
      </c>
      <c r="B51" s="147">
        <f>SUM(B35:B50)</f>
        <v>12276844.719619732</v>
      </c>
      <c r="C51" s="147">
        <f t="shared" ref="C51:K51" si="19">SUM(C35:C50)</f>
        <v>14443937.61538633</v>
      </c>
      <c r="D51" s="147">
        <f t="shared" si="19"/>
        <v>15599452.822812673</v>
      </c>
      <c r="E51" s="147">
        <f t="shared" si="19"/>
        <v>16849592.816038352</v>
      </c>
      <c r="F51" s="147">
        <f t="shared" si="19"/>
        <v>18366054.821514376</v>
      </c>
      <c r="G51" s="147">
        <f t="shared" si="19"/>
        <v>1531945.7791627606</v>
      </c>
      <c r="H51" s="147">
        <f t="shared" si="19"/>
        <v>1761737.6460371746</v>
      </c>
      <c r="I51" s="147">
        <f t="shared" si="19"/>
        <v>1929102.6343295912</v>
      </c>
      <c r="J51" s="147">
        <f t="shared" si="19"/>
        <v>2102721.8756487598</v>
      </c>
      <c r="K51" s="147">
        <f t="shared" si="19"/>
        <v>2291966.8444571486</v>
      </c>
    </row>
    <row r="53" spans="1:23" x14ac:dyDescent="0.2">
      <c r="B53" s="155"/>
      <c r="C53" s="155"/>
      <c r="D53" s="155"/>
      <c r="E53" s="155"/>
      <c r="F53" s="155"/>
      <c r="G53" s="155"/>
      <c r="H53" s="155"/>
      <c r="I53" s="155"/>
      <c r="J53" s="155"/>
      <c r="K53" s="155"/>
    </row>
    <row r="55" spans="1:23" x14ac:dyDescent="0.2">
      <c r="B55" s="156"/>
    </row>
    <row r="57" spans="1:23" x14ac:dyDescent="0.2">
      <c r="C57" s="156"/>
      <c r="D57" s="156"/>
      <c r="E57" s="156"/>
      <c r="F57" s="156"/>
      <c r="G57" s="156"/>
      <c r="H57" s="156"/>
      <c r="I57" s="156"/>
      <c r="J57" s="156"/>
      <c r="K57" s="156"/>
    </row>
  </sheetData>
  <mergeCells count="12">
    <mergeCell ref="A1:K1"/>
    <mergeCell ref="A2:K2"/>
    <mergeCell ref="A4:A7"/>
    <mergeCell ref="B5:F5"/>
    <mergeCell ref="G5:K5"/>
    <mergeCell ref="B4:K4"/>
    <mergeCell ref="A28:K28"/>
    <mergeCell ref="A29:K29"/>
    <mergeCell ref="A31:A34"/>
    <mergeCell ref="B32:F32"/>
    <mergeCell ref="B31:K31"/>
    <mergeCell ref="G32:K32"/>
  </mergeCells>
  <phoneticPr fontId="13" type="noConversion"/>
  <pageMargins left="0.75" right="0.75" top="1" bottom="1" header="0.5" footer="0.5"/>
  <pageSetup paperSize="9" scale="7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Q55"/>
  <sheetViews>
    <sheetView topLeftCell="A16" workbookViewId="0">
      <selection activeCell="B53" sqref="B53:F54"/>
    </sheetView>
  </sheetViews>
  <sheetFormatPr defaultRowHeight="12.75" x14ac:dyDescent="0.2"/>
  <cols>
    <col min="1" max="1" width="32.7109375" customWidth="1"/>
    <col min="2" max="2" width="12.85546875" customWidth="1"/>
    <col min="3" max="3" width="13.85546875" customWidth="1"/>
    <col min="4" max="5" width="11.5703125" customWidth="1"/>
    <col min="6" max="6" width="12.5703125" customWidth="1"/>
    <col min="13" max="13" width="14.42578125" hidden="1" customWidth="1"/>
    <col min="14" max="18" width="0" hidden="1" customWidth="1"/>
  </cols>
  <sheetData>
    <row r="1" spans="1:11" x14ac:dyDescent="0.2">
      <c r="A1" s="207" t="s">
        <v>123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s="66" customFormat="1" x14ac:dyDescent="0.2">
      <c r="A2" s="207" t="s">
        <v>211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3.5" thickBot="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3.5" thickBot="1" x14ac:dyDescent="0.25">
      <c r="A4" s="257" t="s">
        <v>124</v>
      </c>
      <c r="B4" s="263" t="s">
        <v>131</v>
      </c>
      <c r="C4" s="264"/>
      <c r="D4" s="264"/>
      <c r="E4" s="264"/>
      <c r="F4" s="264"/>
      <c r="G4" s="264"/>
      <c r="H4" s="264"/>
      <c r="I4" s="264"/>
      <c r="J4" s="264"/>
      <c r="K4" s="265"/>
    </row>
    <row r="5" spans="1:11" ht="13.5" thickBot="1" x14ac:dyDescent="0.25">
      <c r="A5" s="258"/>
      <c r="B5" s="260" t="s">
        <v>126</v>
      </c>
      <c r="C5" s="261"/>
      <c r="D5" s="261"/>
      <c r="E5" s="261"/>
      <c r="F5" s="262"/>
      <c r="G5" s="260" t="s">
        <v>127</v>
      </c>
      <c r="H5" s="261"/>
      <c r="I5" s="261"/>
      <c r="J5" s="261"/>
      <c r="K5" s="262"/>
    </row>
    <row r="6" spans="1:11" s="66" customFormat="1" x14ac:dyDescent="0.2">
      <c r="A6" s="258"/>
      <c r="B6" s="118">
        <v>2022</v>
      </c>
      <c r="C6" s="119">
        <v>2023</v>
      </c>
      <c r="D6" s="119">
        <v>2024</v>
      </c>
      <c r="E6" s="119">
        <v>2025</v>
      </c>
      <c r="F6" s="120">
        <v>2026</v>
      </c>
      <c r="G6" s="121">
        <v>2022</v>
      </c>
      <c r="H6" s="119">
        <v>2023</v>
      </c>
      <c r="I6" s="119">
        <v>2024</v>
      </c>
      <c r="J6" s="119">
        <v>2025</v>
      </c>
      <c r="K6" s="120">
        <v>2026</v>
      </c>
    </row>
    <row r="7" spans="1:11" s="66" customFormat="1" ht="13.5" thickBot="1" x14ac:dyDescent="0.25">
      <c r="A7" s="259"/>
      <c r="B7" s="115" t="s">
        <v>4</v>
      </c>
      <c r="C7" s="116" t="s">
        <v>5</v>
      </c>
      <c r="D7" s="116" t="s">
        <v>6</v>
      </c>
      <c r="E7" s="116" t="s">
        <v>6</v>
      </c>
      <c r="F7" s="117" t="s">
        <v>6</v>
      </c>
      <c r="G7" s="122" t="s">
        <v>4</v>
      </c>
      <c r="H7" s="116" t="s">
        <v>5</v>
      </c>
      <c r="I7" s="116" t="s">
        <v>6</v>
      </c>
      <c r="J7" s="116" t="s">
        <v>6</v>
      </c>
      <c r="K7" s="117" t="s">
        <v>6</v>
      </c>
    </row>
    <row r="8" spans="1:11" x14ac:dyDescent="0.2">
      <c r="A8" s="138" t="s">
        <v>195</v>
      </c>
      <c r="B8" s="148">
        <v>4000</v>
      </c>
      <c r="C8" s="148">
        <v>4050</v>
      </c>
      <c r="D8" s="148">
        <v>4050</v>
      </c>
      <c r="E8" s="148">
        <v>4088</v>
      </c>
      <c r="F8" s="148">
        <v>4150</v>
      </c>
      <c r="G8" s="149">
        <v>1365</v>
      </c>
      <c r="H8" s="149">
        <v>1370</v>
      </c>
      <c r="I8" s="149">
        <v>1370</v>
      </c>
      <c r="J8" s="149">
        <v>1370</v>
      </c>
      <c r="K8" s="149">
        <v>1370</v>
      </c>
    </row>
    <row r="9" spans="1:11" x14ac:dyDescent="0.2">
      <c r="A9" s="139" t="s">
        <v>196</v>
      </c>
      <c r="B9" s="141">
        <v>4700</v>
      </c>
      <c r="C9" s="141">
        <v>4720</v>
      </c>
      <c r="D9" s="141">
        <v>4720</v>
      </c>
      <c r="E9" s="141">
        <v>4720</v>
      </c>
      <c r="F9" s="141">
        <v>4720</v>
      </c>
      <c r="G9" s="150">
        <v>948</v>
      </c>
      <c r="H9" s="150">
        <v>948</v>
      </c>
      <c r="I9" s="150">
        <v>948</v>
      </c>
      <c r="J9" s="150">
        <v>948</v>
      </c>
      <c r="K9" s="150">
        <v>948</v>
      </c>
    </row>
    <row r="10" spans="1:11" x14ac:dyDescent="0.2">
      <c r="A10" s="139" t="s">
        <v>197</v>
      </c>
      <c r="B10" s="141">
        <v>200</v>
      </c>
      <c r="C10" s="141">
        <v>200</v>
      </c>
      <c r="D10" s="141">
        <v>200</v>
      </c>
      <c r="E10" s="141">
        <v>230</v>
      </c>
      <c r="F10" s="141">
        <v>230</v>
      </c>
      <c r="G10" s="150">
        <v>132</v>
      </c>
      <c r="H10" s="150">
        <v>132</v>
      </c>
      <c r="I10" s="150">
        <v>132</v>
      </c>
      <c r="J10" s="150">
        <v>132</v>
      </c>
      <c r="K10" s="150">
        <v>132</v>
      </c>
    </row>
    <row r="11" spans="1:11" x14ac:dyDescent="0.2">
      <c r="A11" s="139" t="s">
        <v>198</v>
      </c>
      <c r="B11" s="141">
        <v>29</v>
      </c>
      <c r="C11" s="141">
        <v>30</v>
      </c>
      <c r="D11" s="141">
        <v>30</v>
      </c>
      <c r="E11" s="141">
        <v>30</v>
      </c>
      <c r="F11" s="141">
        <v>30</v>
      </c>
      <c r="G11" s="150">
        <v>28</v>
      </c>
      <c r="H11" s="150">
        <v>28</v>
      </c>
      <c r="I11" s="150">
        <v>28</v>
      </c>
      <c r="J11" s="150">
        <v>28</v>
      </c>
      <c r="K11" s="150">
        <v>28</v>
      </c>
    </row>
    <row r="12" spans="1:11" x14ac:dyDescent="0.2">
      <c r="A12" s="139" t="s">
        <v>199</v>
      </c>
      <c r="B12" s="141">
        <v>4000</v>
      </c>
      <c r="C12" s="141">
        <v>4050</v>
      </c>
      <c r="D12" s="141">
        <v>4168</v>
      </c>
      <c r="E12" s="141">
        <v>4200</v>
      </c>
      <c r="F12" s="141">
        <v>4220</v>
      </c>
      <c r="G12" s="150">
        <v>370</v>
      </c>
      <c r="H12" s="150">
        <v>370</v>
      </c>
      <c r="I12" s="150">
        <v>370</v>
      </c>
      <c r="J12" s="150">
        <v>370</v>
      </c>
      <c r="K12" s="150">
        <v>370</v>
      </c>
    </row>
    <row r="13" spans="1:11" x14ac:dyDescent="0.2">
      <c r="A13" s="139" t="s">
        <v>200</v>
      </c>
      <c r="B13" s="141">
        <v>20</v>
      </c>
      <c r="C13" s="141">
        <v>20</v>
      </c>
      <c r="D13" s="141">
        <v>20</v>
      </c>
      <c r="E13" s="141">
        <v>20</v>
      </c>
      <c r="F13" s="141">
        <v>20</v>
      </c>
      <c r="G13" s="150">
        <v>6</v>
      </c>
      <c r="H13" s="150">
        <v>6</v>
      </c>
      <c r="I13" s="150">
        <v>6</v>
      </c>
      <c r="J13" s="150">
        <v>6</v>
      </c>
      <c r="K13" s="150">
        <v>6</v>
      </c>
    </row>
    <row r="14" spans="1:11" x14ac:dyDescent="0.2">
      <c r="A14" s="139" t="s">
        <v>201</v>
      </c>
      <c r="B14" s="141">
        <v>230</v>
      </c>
      <c r="C14" s="141">
        <v>240</v>
      </c>
      <c r="D14" s="141">
        <v>240</v>
      </c>
      <c r="E14" s="141">
        <v>240</v>
      </c>
      <c r="F14" s="141">
        <v>240</v>
      </c>
      <c r="G14" s="150">
        <v>90</v>
      </c>
      <c r="H14" s="150">
        <v>90</v>
      </c>
      <c r="I14" s="150">
        <v>90</v>
      </c>
      <c r="J14" s="150">
        <v>90</v>
      </c>
      <c r="K14" s="150">
        <v>90</v>
      </c>
    </row>
    <row r="15" spans="1:11" x14ac:dyDescent="0.2">
      <c r="A15" s="139" t="s">
        <v>202</v>
      </c>
      <c r="B15" s="141">
        <v>20</v>
      </c>
      <c r="C15" s="141">
        <v>20</v>
      </c>
      <c r="D15" s="141">
        <v>20</v>
      </c>
      <c r="E15" s="141">
        <v>20</v>
      </c>
      <c r="F15" s="141">
        <v>20</v>
      </c>
      <c r="G15" s="150">
        <v>19</v>
      </c>
      <c r="H15" s="150">
        <v>19</v>
      </c>
      <c r="I15" s="150">
        <v>19</v>
      </c>
      <c r="J15" s="150">
        <v>19</v>
      </c>
      <c r="K15" s="150">
        <v>19</v>
      </c>
    </row>
    <row r="16" spans="1:11" x14ac:dyDescent="0.2">
      <c r="A16" s="139" t="s">
        <v>203</v>
      </c>
      <c r="B16" s="141">
        <v>500</v>
      </c>
      <c r="C16" s="141">
        <v>500</v>
      </c>
      <c r="D16" s="141">
        <v>550</v>
      </c>
      <c r="E16" s="141">
        <v>550</v>
      </c>
      <c r="F16" s="141">
        <v>550</v>
      </c>
      <c r="G16" s="150">
        <v>74</v>
      </c>
      <c r="H16" s="150">
        <v>74</v>
      </c>
      <c r="I16" s="150">
        <v>74</v>
      </c>
      <c r="J16" s="150">
        <v>74</v>
      </c>
      <c r="K16" s="150">
        <v>74</v>
      </c>
    </row>
    <row r="17" spans="1:11" x14ac:dyDescent="0.2">
      <c r="A17" s="139" t="s">
        <v>204</v>
      </c>
      <c r="B17" s="141">
        <v>67</v>
      </c>
      <c r="C17" s="141">
        <v>67</v>
      </c>
      <c r="D17" s="141">
        <v>67</v>
      </c>
      <c r="E17" s="141">
        <v>67</v>
      </c>
      <c r="F17" s="142">
        <v>70</v>
      </c>
      <c r="G17" s="150">
        <v>21</v>
      </c>
      <c r="H17" s="150">
        <v>21</v>
      </c>
      <c r="I17" s="150">
        <v>21</v>
      </c>
      <c r="J17" s="150">
        <v>21</v>
      </c>
      <c r="K17" s="150">
        <v>21</v>
      </c>
    </row>
    <row r="18" spans="1:11" x14ac:dyDescent="0.2">
      <c r="A18" s="139" t="s">
        <v>205</v>
      </c>
      <c r="B18" s="141">
        <v>125</v>
      </c>
      <c r="C18" s="141">
        <v>125</v>
      </c>
      <c r="D18" s="141">
        <v>125</v>
      </c>
      <c r="E18" s="141">
        <v>125</v>
      </c>
      <c r="F18" s="141">
        <v>125</v>
      </c>
      <c r="G18" s="150">
        <v>114</v>
      </c>
      <c r="H18" s="150">
        <v>114</v>
      </c>
      <c r="I18" s="150">
        <v>114</v>
      </c>
      <c r="J18" s="150">
        <v>114</v>
      </c>
      <c r="K18" s="150">
        <v>114</v>
      </c>
    </row>
    <row r="19" spans="1:11" x14ac:dyDescent="0.2">
      <c r="A19" s="139" t="s">
        <v>206</v>
      </c>
      <c r="B19" s="141">
        <v>150</v>
      </c>
      <c r="C19" s="141">
        <v>150</v>
      </c>
      <c r="D19" s="141">
        <v>150</v>
      </c>
      <c r="E19" s="141">
        <v>150</v>
      </c>
      <c r="F19" s="141">
        <v>150</v>
      </c>
      <c r="G19" s="150">
        <v>44</v>
      </c>
      <c r="H19" s="150">
        <v>44</v>
      </c>
      <c r="I19" s="150">
        <v>44</v>
      </c>
      <c r="J19" s="150">
        <v>44</v>
      </c>
      <c r="K19" s="150">
        <v>44</v>
      </c>
    </row>
    <row r="20" spans="1:11" x14ac:dyDescent="0.2">
      <c r="A20" s="139" t="s">
        <v>207</v>
      </c>
      <c r="B20" s="141">
        <v>29</v>
      </c>
      <c r="C20" s="141">
        <v>30</v>
      </c>
      <c r="D20" s="141">
        <v>30</v>
      </c>
      <c r="E20" s="141">
        <v>30</v>
      </c>
      <c r="F20" s="141">
        <v>30</v>
      </c>
      <c r="G20" s="150">
        <v>15</v>
      </c>
      <c r="H20" s="150">
        <v>15</v>
      </c>
      <c r="I20" s="150">
        <v>15</v>
      </c>
      <c r="J20" s="150">
        <v>15</v>
      </c>
      <c r="K20" s="150">
        <v>15</v>
      </c>
    </row>
    <row r="21" spans="1:11" x14ac:dyDescent="0.2">
      <c r="A21" s="139" t="s">
        <v>208</v>
      </c>
      <c r="B21" s="141">
        <v>480</v>
      </c>
      <c r="C21" s="141">
        <v>490</v>
      </c>
      <c r="D21" s="141">
        <v>490</v>
      </c>
      <c r="E21" s="141">
        <v>490</v>
      </c>
      <c r="F21" s="141">
        <v>490</v>
      </c>
      <c r="G21" s="150">
        <v>32</v>
      </c>
      <c r="H21" s="150">
        <v>32</v>
      </c>
      <c r="I21" s="150">
        <v>32</v>
      </c>
      <c r="J21" s="150">
        <v>32</v>
      </c>
      <c r="K21" s="150">
        <v>32</v>
      </c>
    </row>
    <row r="22" spans="1:11" x14ac:dyDescent="0.2">
      <c r="A22" s="139" t="s">
        <v>209</v>
      </c>
      <c r="B22" s="141">
        <v>36</v>
      </c>
      <c r="C22" s="141">
        <v>36</v>
      </c>
      <c r="D22" s="141">
        <v>40</v>
      </c>
      <c r="E22" s="141">
        <v>40</v>
      </c>
      <c r="F22" s="141">
        <v>40</v>
      </c>
      <c r="G22" s="150">
        <v>23</v>
      </c>
      <c r="H22" s="150">
        <v>23</v>
      </c>
      <c r="I22" s="150">
        <v>23</v>
      </c>
      <c r="J22" s="150">
        <v>23</v>
      </c>
      <c r="K22" s="150">
        <v>23</v>
      </c>
    </row>
    <row r="23" spans="1:11" x14ac:dyDescent="0.2">
      <c r="A23" s="139" t="s">
        <v>210</v>
      </c>
      <c r="B23" s="141">
        <v>4607</v>
      </c>
      <c r="C23" s="141">
        <v>4650</v>
      </c>
      <c r="D23" s="141">
        <v>4700</v>
      </c>
      <c r="E23" s="141">
        <v>4800</v>
      </c>
      <c r="F23" s="141">
        <v>4915</v>
      </c>
      <c r="G23" s="151">
        <v>119</v>
      </c>
      <c r="H23" s="151">
        <v>134</v>
      </c>
      <c r="I23" s="151">
        <v>134</v>
      </c>
      <c r="J23" s="151">
        <v>134</v>
      </c>
      <c r="K23" s="151">
        <v>134</v>
      </c>
    </row>
    <row r="24" spans="1:11" ht="13.5" thickBot="1" x14ac:dyDescent="0.25">
      <c r="A24" s="73" t="s">
        <v>128</v>
      </c>
      <c r="B24" s="145">
        <f>SUM(B8:B23)</f>
        <v>19193</v>
      </c>
      <c r="C24" s="145">
        <f t="shared" ref="C24:K24" si="0">SUM(C8:C23)</f>
        <v>19378</v>
      </c>
      <c r="D24" s="145">
        <f t="shared" si="0"/>
        <v>19600</v>
      </c>
      <c r="E24" s="145">
        <f t="shared" si="0"/>
        <v>19800</v>
      </c>
      <c r="F24" s="145">
        <f t="shared" si="0"/>
        <v>20000</v>
      </c>
      <c r="G24" s="145">
        <f t="shared" si="0"/>
        <v>3400</v>
      </c>
      <c r="H24" s="145">
        <f t="shared" si="0"/>
        <v>3420</v>
      </c>
      <c r="I24" s="145">
        <f t="shared" si="0"/>
        <v>3420</v>
      </c>
      <c r="J24" s="145">
        <f t="shared" si="0"/>
        <v>3420</v>
      </c>
      <c r="K24" s="145">
        <f t="shared" si="0"/>
        <v>3420</v>
      </c>
    </row>
    <row r="25" spans="1:11" x14ac:dyDescent="0.2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</row>
    <row r="26" spans="1:11" x14ac:dyDescent="0.2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</row>
    <row r="27" spans="1:11" x14ac:dyDescent="0.2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1:11" ht="19.5" customHeight="1" x14ac:dyDescent="0.2">
      <c r="A28" s="207" t="s">
        <v>129</v>
      </c>
      <c r="B28" s="235"/>
      <c r="C28" s="235"/>
      <c r="D28" s="235"/>
      <c r="E28" s="235"/>
      <c r="F28" s="235"/>
      <c r="G28" s="235"/>
      <c r="H28" s="235"/>
      <c r="I28" s="235"/>
      <c r="J28" s="235"/>
      <c r="K28" s="235"/>
    </row>
    <row r="29" spans="1:11" s="66" customFormat="1" x14ac:dyDescent="0.2">
      <c r="A29" s="207" t="s">
        <v>211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</row>
    <row r="30" spans="1:11" ht="13.5" thickBot="1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</row>
    <row r="31" spans="1:11" ht="13.5" thickBot="1" x14ac:dyDescent="0.25">
      <c r="A31" s="245" t="s">
        <v>124</v>
      </c>
      <c r="B31" s="254" t="s">
        <v>132</v>
      </c>
      <c r="C31" s="255"/>
      <c r="D31" s="255"/>
      <c r="E31" s="255"/>
      <c r="F31" s="255"/>
      <c r="G31" s="255"/>
      <c r="H31" s="255"/>
      <c r="I31" s="255"/>
      <c r="J31" s="255"/>
      <c r="K31" s="256"/>
    </row>
    <row r="32" spans="1:11" ht="13.5" thickBot="1" x14ac:dyDescent="0.25">
      <c r="A32" s="246"/>
      <c r="B32" s="249" t="s">
        <v>126</v>
      </c>
      <c r="C32" s="250"/>
      <c r="D32" s="250"/>
      <c r="E32" s="250"/>
      <c r="F32" s="250"/>
      <c r="G32" s="251" t="s">
        <v>127</v>
      </c>
      <c r="H32" s="252"/>
      <c r="I32" s="252"/>
      <c r="J32" s="252"/>
      <c r="K32" s="253"/>
    </row>
    <row r="33" spans="1:17" x14ac:dyDescent="0.2">
      <c r="A33" s="247"/>
      <c r="B33" s="113">
        <v>2022</v>
      </c>
      <c r="C33" s="110">
        <v>2023</v>
      </c>
      <c r="D33" s="110">
        <v>2024</v>
      </c>
      <c r="E33" s="110">
        <v>2025</v>
      </c>
      <c r="F33" s="110">
        <v>2026</v>
      </c>
      <c r="G33" s="113">
        <v>2022</v>
      </c>
      <c r="H33" s="110">
        <v>2023</v>
      </c>
      <c r="I33" s="110">
        <v>2024</v>
      </c>
      <c r="J33" s="110">
        <v>2025</v>
      </c>
      <c r="K33" s="110">
        <v>2026</v>
      </c>
    </row>
    <row r="34" spans="1:17" ht="13.5" thickBot="1" x14ac:dyDescent="0.25">
      <c r="A34" s="248"/>
      <c r="B34" s="161" t="s">
        <v>4</v>
      </c>
      <c r="C34" s="162" t="s">
        <v>5</v>
      </c>
      <c r="D34" s="162" t="s">
        <v>6</v>
      </c>
      <c r="E34" s="162" t="s">
        <v>6</v>
      </c>
      <c r="F34" s="163" t="s">
        <v>6</v>
      </c>
      <c r="G34" s="115" t="s">
        <v>4</v>
      </c>
      <c r="H34" s="116" t="s">
        <v>5</v>
      </c>
      <c r="I34" s="116" t="s">
        <v>6</v>
      </c>
      <c r="J34" s="116" t="s">
        <v>6</v>
      </c>
      <c r="K34" s="117" t="s">
        <v>6</v>
      </c>
    </row>
    <row r="35" spans="1:17" x14ac:dyDescent="0.2">
      <c r="A35" s="158" t="s">
        <v>195</v>
      </c>
      <c r="B35" s="143">
        <v>2655851</v>
      </c>
      <c r="C35" s="143">
        <f>B35*1.181</f>
        <v>3136560.031</v>
      </c>
      <c r="D35" s="143">
        <f>C35*1.08</f>
        <v>3387484.83348</v>
      </c>
      <c r="E35" s="143">
        <f>D35*1.08008</f>
        <v>3658754.618945078</v>
      </c>
      <c r="F35" s="143">
        <f>E35*1.09007</f>
        <v>3988298.6474734615</v>
      </c>
      <c r="G35" s="160">
        <v>643294.17368430004</v>
      </c>
      <c r="H35" s="146">
        <f>G35*1.15</f>
        <v>739788.29973694496</v>
      </c>
      <c r="I35" s="146">
        <f>H35*1.094999</f>
        <v>810067.44842365501</v>
      </c>
      <c r="J35" s="146">
        <f>I35*1.089999</f>
        <v>882972.70871433546</v>
      </c>
      <c r="K35" s="146">
        <f>J35*1.09</f>
        <v>962440.25249862578</v>
      </c>
      <c r="M35" s="157">
        <f>B35/B8/12*1000</f>
        <v>55330.229166666672</v>
      </c>
      <c r="N35" s="157">
        <f t="shared" ref="N35:Q50" si="1">C35/C8/12*1000</f>
        <v>64538.272242798354</v>
      </c>
      <c r="O35" s="157">
        <f t="shared" si="1"/>
        <v>69701.334022222232</v>
      </c>
      <c r="P35" s="157">
        <f t="shared" si="1"/>
        <v>74583.223641248318</v>
      </c>
      <c r="Q35" s="157">
        <f t="shared" si="1"/>
        <v>80086.318222358663</v>
      </c>
    </row>
    <row r="36" spans="1:17" x14ac:dyDescent="0.2">
      <c r="A36" s="159" t="s">
        <v>196</v>
      </c>
      <c r="B36" s="143">
        <v>2943188</v>
      </c>
      <c r="C36" s="143">
        <f t="shared" ref="C36:C49" si="2">B36*1.181</f>
        <v>3475905.0279999999</v>
      </c>
      <c r="D36" s="143">
        <f t="shared" ref="D36:D50" si="3">C36*1.08</f>
        <v>3753977.4302400001</v>
      </c>
      <c r="E36" s="143">
        <f t="shared" ref="E36:E50" si="4">D36*1.08008</f>
        <v>4054595.9428536189</v>
      </c>
      <c r="F36" s="143">
        <f t="shared" ref="F36:F50" si="5">E36*1.09007</f>
        <v>4419793.3994264444</v>
      </c>
      <c r="G36" s="160">
        <v>427512.91845435702</v>
      </c>
      <c r="H36" s="146">
        <f t="shared" ref="H36:H50" si="6">G36*1.15</f>
        <v>491639.85622251051</v>
      </c>
      <c r="I36" s="146">
        <f t="shared" ref="I36:I50" si="7">H36*1.094999</f>
        <v>538345.15092379285</v>
      </c>
      <c r="J36" s="146">
        <f t="shared" ref="J36:J50" si="8">I36*1.089999</f>
        <v>586795.67616178328</v>
      </c>
      <c r="K36" s="146">
        <f t="shared" ref="K36:K50" si="9">J36*1.09</f>
        <v>639607.28701634379</v>
      </c>
      <c r="M36" s="157">
        <f t="shared" ref="M36:M50" si="10">B36/B9/12*1000</f>
        <v>52184.184397163117</v>
      </c>
      <c r="N36" s="157">
        <f t="shared" si="1"/>
        <v>61368.379731638415</v>
      </c>
      <c r="O36" s="157">
        <f t="shared" si="1"/>
        <v>66277.8501101695</v>
      </c>
      <c r="P36" s="157">
        <f t="shared" si="1"/>
        <v>71585.380346991849</v>
      </c>
      <c r="Q36" s="157">
        <f t="shared" si="1"/>
        <v>78033.075554845404</v>
      </c>
    </row>
    <row r="37" spans="1:17" x14ac:dyDescent="0.2">
      <c r="A37" s="159" t="s">
        <v>197</v>
      </c>
      <c r="B37" s="143">
        <v>143127</v>
      </c>
      <c r="C37" s="143">
        <f t="shared" si="2"/>
        <v>169032.98699999999</v>
      </c>
      <c r="D37" s="143">
        <f t="shared" si="3"/>
        <v>182555.62596</v>
      </c>
      <c r="E37" s="143">
        <f t="shared" si="4"/>
        <v>197174.68048687678</v>
      </c>
      <c r="F37" s="143">
        <f t="shared" si="5"/>
        <v>214934.2039583298</v>
      </c>
      <c r="G37" s="160">
        <v>61735.359178635699</v>
      </c>
      <c r="H37" s="146">
        <f t="shared" si="6"/>
        <v>70995.663055431054</v>
      </c>
      <c r="I37" s="146">
        <f t="shared" si="7"/>
        <v>77740.18005003396</v>
      </c>
      <c r="J37" s="146">
        <f t="shared" si="8"/>
        <v>84736.718514356966</v>
      </c>
      <c r="K37" s="146">
        <f t="shared" si="9"/>
        <v>92363.023180649107</v>
      </c>
      <c r="M37" s="157">
        <f t="shared" si="10"/>
        <v>59636.25</v>
      </c>
      <c r="N37" s="157">
        <f t="shared" si="1"/>
        <v>70430.411250000005</v>
      </c>
      <c r="O37" s="157">
        <f t="shared" si="1"/>
        <v>76064.844150000004</v>
      </c>
      <c r="P37" s="157">
        <f t="shared" si="1"/>
        <v>71440.101625679992</v>
      </c>
      <c r="Q37" s="157">
        <f t="shared" si="1"/>
        <v>77874.711579105002</v>
      </c>
    </row>
    <row r="38" spans="1:17" x14ac:dyDescent="0.2">
      <c r="A38" s="159" t="s">
        <v>198</v>
      </c>
      <c r="B38" s="143">
        <v>20511</v>
      </c>
      <c r="C38" s="143">
        <f t="shared" si="2"/>
        <v>24223.491000000002</v>
      </c>
      <c r="D38" s="143">
        <f t="shared" si="3"/>
        <v>26161.370280000003</v>
      </c>
      <c r="E38" s="143">
        <f t="shared" si="4"/>
        <v>28256.3728120224</v>
      </c>
      <c r="F38" s="143">
        <f t="shared" si="5"/>
        <v>30801.424311201259</v>
      </c>
      <c r="G38" s="160">
        <v>11898.322243615319</v>
      </c>
      <c r="H38" s="146">
        <f t="shared" si="6"/>
        <v>13683.070580157617</v>
      </c>
      <c r="I38" s="146">
        <f t="shared" si="7"/>
        <v>14982.948602202012</v>
      </c>
      <c r="J38" s="146">
        <f t="shared" si="8"/>
        <v>16331.39899345159</v>
      </c>
      <c r="K38" s="146">
        <f t="shared" si="9"/>
        <v>17801.224902862235</v>
      </c>
      <c r="M38" s="157">
        <f t="shared" si="10"/>
        <v>58939.65517241379</v>
      </c>
      <c r="N38" s="157">
        <f t="shared" si="1"/>
        <v>67287.475000000006</v>
      </c>
      <c r="O38" s="157">
        <f t="shared" si="1"/>
        <v>72670.472999999998</v>
      </c>
      <c r="P38" s="157">
        <f t="shared" si="1"/>
        <v>78489.924477840003</v>
      </c>
      <c r="Q38" s="157">
        <f t="shared" si="1"/>
        <v>85559.511975559057</v>
      </c>
    </row>
    <row r="39" spans="1:17" x14ac:dyDescent="0.2">
      <c r="A39" s="159" t="s">
        <v>199</v>
      </c>
      <c r="B39" s="143">
        <v>2502006</v>
      </c>
      <c r="C39" s="143">
        <f t="shared" si="2"/>
        <v>2954869.0860000001</v>
      </c>
      <c r="D39" s="143">
        <f t="shared" si="3"/>
        <v>3191258.6128800004</v>
      </c>
      <c r="E39" s="143">
        <f t="shared" si="4"/>
        <v>3446814.6025994304</v>
      </c>
      <c r="F39" s="143">
        <f t="shared" si="5"/>
        <v>3757269.1938555613</v>
      </c>
      <c r="G39" s="160">
        <v>144325.18172265901</v>
      </c>
      <c r="H39" s="146">
        <f t="shared" si="6"/>
        <v>165973.95898105783</v>
      </c>
      <c r="I39" s="146">
        <f t="shared" si="7"/>
        <v>181741.31911029934</v>
      </c>
      <c r="J39" s="146">
        <f t="shared" si="8"/>
        <v>198097.85608890717</v>
      </c>
      <c r="K39" s="146">
        <f t="shared" si="9"/>
        <v>215926.66313690881</v>
      </c>
      <c r="M39" s="157">
        <f t="shared" si="10"/>
        <v>52125.125</v>
      </c>
      <c r="N39" s="157">
        <f t="shared" si="1"/>
        <v>60799.775432098766</v>
      </c>
      <c r="O39" s="157">
        <f t="shared" si="1"/>
        <v>63804.754736084455</v>
      </c>
      <c r="P39" s="157">
        <f t="shared" si="1"/>
        <v>68389.178623004569</v>
      </c>
      <c r="Q39" s="157">
        <f t="shared" si="1"/>
        <v>74195.679183561631</v>
      </c>
    </row>
    <row r="40" spans="1:17" x14ac:dyDescent="0.2">
      <c r="A40" s="159" t="s">
        <v>200</v>
      </c>
      <c r="B40" s="143">
        <v>8730.5098645770067</v>
      </c>
      <c r="C40" s="143">
        <f t="shared" si="2"/>
        <v>10310.732150065445</v>
      </c>
      <c r="D40" s="143">
        <f t="shared" si="3"/>
        <v>11135.590722070681</v>
      </c>
      <c r="E40" s="143">
        <f t="shared" si="4"/>
        <v>12027.328827094101</v>
      </c>
      <c r="F40" s="143">
        <f t="shared" si="5"/>
        <v>13110.630334550468</v>
      </c>
      <c r="G40" s="160">
        <v>2748.5772632105918</v>
      </c>
      <c r="H40" s="146">
        <f t="shared" si="6"/>
        <v>3160.8638526921804</v>
      </c>
      <c r="I40" s="146">
        <f t="shared" si="7"/>
        <v>3461.1427578340849</v>
      </c>
      <c r="J40" s="146">
        <f t="shared" si="8"/>
        <v>3772.6421448963947</v>
      </c>
      <c r="K40" s="146">
        <f t="shared" si="9"/>
        <v>4112.1799379370705</v>
      </c>
      <c r="M40" s="157">
        <f t="shared" si="10"/>
        <v>36377.124435737525</v>
      </c>
      <c r="N40" s="157">
        <f t="shared" si="1"/>
        <v>42961.383958606028</v>
      </c>
      <c r="O40" s="157">
        <f t="shared" si="1"/>
        <v>46398.294675294499</v>
      </c>
      <c r="P40" s="157">
        <f t="shared" si="1"/>
        <v>50113.870112892095</v>
      </c>
      <c r="Q40" s="157">
        <f t="shared" si="1"/>
        <v>54627.62639396028</v>
      </c>
    </row>
    <row r="41" spans="1:17" x14ac:dyDescent="0.2">
      <c r="A41" s="159" t="s">
        <v>201</v>
      </c>
      <c r="B41" s="143">
        <v>183804.595221405</v>
      </c>
      <c r="C41" s="143">
        <f t="shared" si="2"/>
        <v>217073.22695647931</v>
      </c>
      <c r="D41" s="143">
        <f t="shared" si="3"/>
        <v>234439.08511299768</v>
      </c>
      <c r="E41" s="143">
        <f t="shared" si="4"/>
        <v>253212.96704884651</v>
      </c>
      <c r="F41" s="143">
        <f t="shared" si="5"/>
        <v>276019.85899093613</v>
      </c>
      <c r="G41" s="160">
        <v>36389.182857788939</v>
      </c>
      <c r="H41" s="146">
        <f t="shared" si="6"/>
        <v>41847.560286457279</v>
      </c>
      <c r="I41" s="146">
        <f t="shared" si="7"/>
        <v>45823.036666110434</v>
      </c>
      <c r="J41" s="146">
        <f t="shared" si="8"/>
        <v>49947.064143023708</v>
      </c>
      <c r="K41" s="146">
        <f t="shared" si="9"/>
        <v>54442.299915895848</v>
      </c>
      <c r="M41" s="157">
        <f t="shared" si="10"/>
        <v>66595.867833842392</v>
      </c>
      <c r="N41" s="157">
        <f t="shared" si="1"/>
        <v>75372.648248777536</v>
      </c>
      <c r="O41" s="157">
        <f t="shared" si="1"/>
        <v>81402.460108679748</v>
      </c>
      <c r="P41" s="157">
        <f t="shared" si="1"/>
        <v>87921.16911418282</v>
      </c>
      <c r="Q41" s="157">
        <f t="shared" si="1"/>
        <v>95840.228816297269</v>
      </c>
    </row>
    <row r="42" spans="1:17" x14ac:dyDescent="0.2">
      <c r="A42" s="159" t="s">
        <v>202</v>
      </c>
      <c r="B42" s="143">
        <v>10800</v>
      </c>
      <c r="C42" s="143">
        <f t="shared" si="2"/>
        <v>12754.800000000001</v>
      </c>
      <c r="D42" s="143">
        <f t="shared" si="3"/>
        <v>13775.184000000003</v>
      </c>
      <c r="E42" s="143">
        <f t="shared" si="4"/>
        <v>14878.300734720002</v>
      </c>
      <c r="F42" s="143">
        <f t="shared" si="5"/>
        <v>16218.389281896234</v>
      </c>
      <c r="G42" s="160">
        <v>6846.4039839852403</v>
      </c>
      <c r="H42" s="146">
        <f t="shared" si="6"/>
        <v>7873.3645815830259</v>
      </c>
      <c r="I42" s="146">
        <v>8623</v>
      </c>
      <c r="J42" s="146">
        <f t="shared" si="8"/>
        <v>9399.061377</v>
      </c>
      <c r="K42" s="146">
        <f t="shared" si="9"/>
        <v>10244.976900930002</v>
      </c>
      <c r="M42" s="157">
        <f t="shared" si="10"/>
        <v>45000</v>
      </c>
      <c r="N42" s="157">
        <f t="shared" si="1"/>
        <v>53145</v>
      </c>
      <c r="O42" s="157">
        <f t="shared" si="1"/>
        <v>57396.600000000013</v>
      </c>
      <c r="P42" s="157">
        <f t="shared" si="1"/>
        <v>61992.919728000001</v>
      </c>
      <c r="Q42" s="157">
        <f t="shared" si="1"/>
        <v>67576.62200790098</v>
      </c>
    </row>
    <row r="43" spans="1:17" x14ac:dyDescent="0.2">
      <c r="A43" s="159" t="s">
        <v>203</v>
      </c>
      <c r="B43" s="143">
        <v>279747.69318914198</v>
      </c>
      <c r="C43" s="143">
        <f t="shared" si="2"/>
        <v>330382.02565637667</v>
      </c>
      <c r="D43" s="143">
        <f t="shared" si="3"/>
        <v>356812.58770888683</v>
      </c>
      <c r="E43" s="143">
        <f t="shared" si="4"/>
        <v>385386.13973261445</v>
      </c>
      <c r="F43" s="143">
        <f t="shared" si="5"/>
        <v>420097.86933833105</v>
      </c>
      <c r="G43" s="160">
        <v>33336.517715543901</v>
      </c>
      <c r="H43" s="146">
        <f t="shared" si="6"/>
        <v>38336.995372875484</v>
      </c>
      <c r="I43" s="146">
        <f t="shared" si="7"/>
        <v>41978.971596303287</v>
      </c>
      <c r="J43" s="146">
        <f t="shared" si="8"/>
        <v>45757.037060998984</v>
      </c>
      <c r="K43" s="146">
        <f t="shared" si="9"/>
        <v>49875.170396488895</v>
      </c>
      <c r="M43" s="157">
        <f t="shared" si="10"/>
        <v>46624.615531523661</v>
      </c>
      <c r="N43" s="157">
        <f t="shared" si="1"/>
        <v>55063.670942729455</v>
      </c>
      <c r="O43" s="157">
        <f t="shared" si="1"/>
        <v>54062.51328922528</v>
      </c>
      <c r="P43" s="157">
        <f t="shared" si="1"/>
        <v>58391.839353426432</v>
      </c>
      <c r="Q43" s="157">
        <f t="shared" si="1"/>
        <v>63651.192323989555</v>
      </c>
    </row>
    <row r="44" spans="1:17" x14ac:dyDescent="0.2">
      <c r="A44" s="159" t="s">
        <v>204</v>
      </c>
      <c r="B44" s="143">
        <v>29782.871703135541</v>
      </c>
      <c r="C44" s="143">
        <f t="shared" si="2"/>
        <v>35173.571481403073</v>
      </c>
      <c r="D44" s="143">
        <f t="shared" si="3"/>
        <v>37987.45719991532</v>
      </c>
      <c r="E44" s="143">
        <f t="shared" si="4"/>
        <v>41029.492772484533</v>
      </c>
      <c r="F44" s="143">
        <f t="shared" si="5"/>
        <v>44725.019186502221</v>
      </c>
      <c r="G44" s="160">
        <v>8955.4140915704993</v>
      </c>
      <c r="H44" s="146">
        <f t="shared" si="6"/>
        <v>10298.726205306073</v>
      </c>
      <c r="I44" s="146">
        <f t="shared" si="7"/>
        <v>11277.094896083945</v>
      </c>
      <c r="J44" s="146">
        <f t="shared" si="8"/>
        <v>12292.022159636603</v>
      </c>
      <c r="K44" s="146">
        <f t="shared" si="9"/>
        <v>13398.304154003898</v>
      </c>
      <c r="M44" s="157">
        <f t="shared" si="10"/>
        <v>37043.372765093955</v>
      </c>
      <c r="N44" s="157">
        <f t="shared" si="1"/>
        <v>43748.223235575955</v>
      </c>
      <c r="O44" s="157">
        <f t="shared" si="1"/>
        <v>47248.081094422043</v>
      </c>
      <c r="P44" s="157">
        <f t="shared" si="1"/>
        <v>51031.707428463356</v>
      </c>
      <c r="Q44" s="157">
        <f t="shared" si="1"/>
        <v>53244.070460121693</v>
      </c>
    </row>
    <row r="45" spans="1:17" x14ac:dyDescent="0.2">
      <c r="A45" s="159" t="s">
        <v>205</v>
      </c>
      <c r="B45" s="143">
        <v>53567.746434624314</v>
      </c>
      <c r="C45" s="143">
        <f t="shared" si="2"/>
        <v>63263.508539291317</v>
      </c>
      <c r="D45" s="143">
        <f t="shared" si="3"/>
        <v>68324.589222434632</v>
      </c>
      <c r="E45" s="143">
        <f t="shared" si="4"/>
        <v>73796.022327367187</v>
      </c>
      <c r="F45" s="143">
        <f t="shared" si="5"/>
        <v>80442.830058393156</v>
      </c>
      <c r="G45" s="160">
        <v>43309</v>
      </c>
      <c r="H45" s="146">
        <f t="shared" si="6"/>
        <v>49805.35</v>
      </c>
      <c r="I45" s="146">
        <f t="shared" si="7"/>
        <v>54536.80844465</v>
      </c>
      <c r="J45" s="146">
        <v>59447</v>
      </c>
      <c r="K45" s="146">
        <f t="shared" si="9"/>
        <v>64797.23</v>
      </c>
      <c r="M45" s="157">
        <f t="shared" si="10"/>
        <v>35711.830956416205</v>
      </c>
      <c r="N45" s="157">
        <f t="shared" si="1"/>
        <v>42175.672359527547</v>
      </c>
      <c r="O45" s="157">
        <f t="shared" si="1"/>
        <v>45549.726148289752</v>
      </c>
      <c r="P45" s="157">
        <f t="shared" si="1"/>
        <v>49197.348218244791</v>
      </c>
      <c r="Q45" s="157">
        <f t="shared" si="1"/>
        <v>53628.553372262104</v>
      </c>
    </row>
    <row r="46" spans="1:17" x14ac:dyDescent="0.2">
      <c r="A46" s="159" t="s">
        <v>206</v>
      </c>
      <c r="B46" s="143">
        <v>74400</v>
      </c>
      <c r="C46" s="143">
        <f t="shared" si="2"/>
        <v>87866.400000000009</v>
      </c>
      <c r="D46" s="143">
        <f t="shared" si="3"/>
        <v>94895.712000000014</v>
      </c>
      <c r="E46" s="143">
        <f t="shared" si="4"/>
        <v>102494.96061696002</v>
      </c>
      <c r="F46" s="143">
        <f t="shared" si="5"/>
        <v>111726.68171972962</v>
      </c>
      <c r="G46" s="160">
        <v>19332.491746131</v>
      </c>
      <c r="H46" s="146">
        <f t="shared" si="6"/>
        <v>22232.365508050647</v>
      </c>
      <c r="I46" s="146">
        <f t="shared" si="7"/>
        <v>24344.41799894995</v>
      </c>
      <c r="J46" s="146">
        <f t="shared" si="8"/>
        <v>26535.391274437447</v>
      </c>
      <c r="K46" s="146">
        <f t="shared" si="9"/>
        <v>28923.57648913682</v>
      </c>
      <c r="M46" s="157">
        <f t="shared" si="10"/>
        <v>41333.333333333336</v>
      </c>
      <c r="N46" s="157">
        <f t="shared" si="1"/>
        <v>48814.666666666672</v>
      </c>
      <c r="O46" s="157">
        <f t="shared" si="1"/>
        <v>52719.840000000004</v>
      </c>
      <c r="P46" s="157">
        <f t="shared" si="1"/>
        <v>56941.644787200006</v>
      </c>
      <c r="Q46" s="157">
        <f t="shared" si="1"/>
        <v>62070.378733183126</v>
      </c>
    </row>
    <row r="47" spans="1:17" x14ac:dyDescent="0.2">
      <c r="A47" s="159" t="s">
        <v>207</v>
      </c>
      <c r="B47" s="143">
        <v>15603.726901</v>
      </c>
      <c r="C47" s="143">
        <f t="shared" si="2"/>
        <v>18428.001470081002</v>
      </c>
      <c r="D47" s="143">
        <f t="shared" si="3"/>
        <v>19902.241587687484</v>
      </c>
      <c r="E47" s="143">
        <f t="shared" si="4"/>
        <v>21496.013094029495</v>
      </c>
      <c r="F47" s="143">
        <f t="shared" si="5"/>
        <v>23432.158993408735</v>
      </c>
      <c r="G47" s="160">
        <v>6924.6256591040301</v>
      </c>
      <c r="H47" s="146">
        <f t="shared" si="6"/>
        <v>7963.3195079696343</v>
      </c>
      <c r="I47" s="146">
        <f t="shared" si="7"/>
        <v>8719.8268979072418</v>
      </c>
      <c r="J47" s="146">
        <f t="shared" si="8"/>
        <v>9504.6025988919955</v>
      </c>
      <c r="K47" s="146">
        <f t="shared" si="9"/>
        <v>10360.016832792277</v>
      </c>
      <c r="M47" s="157">
        <f t="shared" si="10"/>
        <v>44838.295692528729</v>
      </c>
      <c r="N47" s="157">
        <f t="shared" si="1"/>
        <v>51188.892972447225</v>
      </c>
      <c r="O47" s="157">
        <f t="shared" si="1"/>
        <v>55284.004410243004</v>
      </c>
      <c r="P47" s="157">
        <f t="shared" si="1"/>
        <v>59711.147483415261</v>
      </c>
      <c r="Q47" s="157">
        <f t="shared" si="1"/>
        <v>65089.330537246482</v>
      </c>
    </row>
    <row r="48" spans="1:17" x14ac:dyDescent="0.2">
      <c r="A48" s="159" t="s">
        <v>208</v>
      </c>
      <c r="B48" s="143">
        <v>166638</v>
      </c>
      <c r="C48" s="143">
        <f t="shared" si="2"/>
        <v>196799.478</v>
      </c>
      <c r="D48" s="143">
        <f t="shared" si="3"/>
        <v>212543.43624000001</v>
      </c>
      <c r="E48" s="143">
        <f t="shared" si="4"/>
        <v>229563.91461409919</v>
      </c>
      <c r="F48" s="143">
        <f t="shared" si="5"/>
        <v>250240.73640339114</v>
      </c>
      <c r="G48" s="160">
        <v>14577.360030612606</v>
      </c>
      <c r="H48" s="146">
        <f t="shared" si="6"/>
        <v>16763.964035204495</v>
      </c>
      <c r="I48" s="146">
        <f t="shared" si="7"/>
        <v>18356.523854584888</v>
      </c>
      <c r="J48" s="146">
        <f t="shared" si="8"/>
        <v>20008.592644973673</v>
      </c>
      <c r="K48" s="146">
        <f t="shared" si="9"/>
        <v>21809.365983021304</v>
      </c>
      <c r="M48" s="157">
        <f t="shared" si="10"/>
        <v>28930.208333333336</v>
      </c>
      <c r="N48" s="157">
        <f t="shared" si="1"/>
        <v>33469.298979591833</v>
      </c>
      <c r="O48" s="157">
        <f t="shared" si="1"/>
        <v>36146.842897959184</v>
      </c>
      <c r="P48" s="157">
        <f t="shared" si="1"/>
        <v>39041.482077227753</v>
      </c>
      <c r="Q48" s="157">
        <f t="shared" si="1"/>
        <v>42557.948367923666</v>
      </c>
    </row>
    <row r="49" spans="1:17" x14ac:dyDescent="0.2">
      <c r="A49" s="159" t="s">
        <v>209</v>
      </c>
      <c r="B49" s="143">
        <v>21258</v>
      </c>
      <c r="C49" s="143">
        <f t="shared" si="2"/>
        <v>25105.698</v>
      </c>
      <c r="D49" s="143">
        <f t="shared" si="3"/>
        <v>27114.153840000003</v>
      </c>
      <c r="E49" s="143">
        <v>29247</v>
      </c>
      <c r="F49" s="143">
        <v>31814</v>
      </c>
      <c r="G49" s="160">
        <v>10448.600959846401</v>
      </c>
      <c r="H49" s="146">
        <f t="shared" si="6"/>
        <v>12015.89110382336</v>
      </c>
      <c r="I49" s="146">
        <f t="shared" si="7"/>
        <v>13157.388742795476</v>
      </c>
      <c r="J49" s="146">
        <f t="shared" si="8"/>
        <v>14341.540572258325</v>
      </c>
      <c r="K49" s="146">
        <f t="shared" si="9"/>
        <v>15632.279223761576</v>
      </c>
      <c r="M49" s="157">
        <f t="shared" si="10"/>
        <v>49208.333333333336</v>
      </c>
      <c r="N49" s="157">
        <f t="shared" si="1"/>
        <v>58115.041666666664</v>
      </c>
      <c r="O49" s="157">
        <f t="shared" si="1"/>
        <v>56487.820500000002</v>
      </c>
      <c r="P49" s="157">
        <f t="shared" si="1"/>
        <v>60931.25</v>
      </c>
      <c r="Q49" s="157">
        <f t="shared" si="1"/>
        <v>66279.166666666672</v>
      </c>
    </row>
    <row r="50" spans="1:17" ht="13.5" thickBot="1" x14ac:dyDescent="0.25">
      <c r="A50" s="159" t="s">
        <v>210</v>
      </c>
      <c r="B50" s="143">
        <v>2876629</v>
      </c>
      <c r="C50" s="143">
        <v>3393190</v>
      </c>
      <c r="D50" s="143">
        <f t="shared" si="3"/>
        <v>3664645.2</v>
      </c>
      <c r="E50" s="143">
        <f t="shared" si="4"/>
        <v>3958109.9876159998</v>
      </c>
      <c r="F50" s="143">
        <f t="shared" si="5"/>
        <v>4314616.9542005733</v>
      </c>
      <c r="G50" s="160">
        <v>60311.649571399998</v>
      </c>
      <c r="H50" s="146">
        <f t="shared" si="6"/>
        <v>69358.39700710999</v>
      </c>
      <c r="I50" s="146">
        <f t="shared" si="7"/>
        <v>75947.375364388441</v>
      </c>
      <c r="J50" s="146">
        <f t="shared" si="8"/>
        <v>82782.563199808035</v>
      </c>
      <c r="K50" s="146">
        <f t="shared" si="9"/>
        <v>90232.99388779077</v>
      </c>
      <c r="M50" s="157">
        <f t="shared" si="10"/>
        <v>52033.66254250778</v>
      </c>
      <c r="N50" s="157">
        <f t="shared" si="1"/>
        <v>60809.856630824375</v>
      </c>
      <c r="O50" s="157">
        <f t="shared" si="1"/>
        <v>64975.978723404252</v>
      </c>
      <c r="P50" s="157">
        <f t="shared" si="1"/>
        <v>68717.187284999993</v>
      </c>
      <c r="Q50" s="157">
        <f t="shared" si="1"/>
        <v>73153.898850467493</v>
      </c>
    </row>
    <row r="51" spans="1:17" ht="13.5" thickBot="1" x14ac:dyDescent="0.25">
      <c r="A51" s="50" t="s">
        <v>128</v>
      </c>
      <c r="B51" s="164">
        <f>SUM(B35:B50)</f>
        <v>11985645.143313885</v>
      </c>
      <c r="C51" s="164">
        <f t="shared" ref="C51:K51" si="11">SUM(C35:C50)</f>
        <v>14150938.065253697</v>
      </c>
      <c r="D51" s="164">
        <f t="shared" si="11"/>
        <v>15283013.110473994</v>
      </c>
      <c r="E51" s="164">
        <f t="shared" si="11"/>
        <v>16506838.34508124</v>
      </c>
      <c r="F51" s="164">
        <f t="shared" si="11"/>
        <v>17993541.99753271</v>
      </c>
      <c r="G51" s="164">
        <f t="shared" si="11"/>
        <v>1531945.7791627606</v>
      </c>
      <c r="H51" s="164">
        <f t="shared" si="11"/>
        <v>1761737.6460371746</v>
      </c>
      <c r="I51" s="164">
        <f t="shared" si="11"/>
        <v>1929102.6343295912</v>
      </c>
      <c r="J51" s="164">
        <f t="shared" si="11"/>
        <v>2102721.8756487598</v>
      </c>
      <c r="K51" s="164">
        <f t="shared" si="11"/>
        <v>2291966.8444571486</v>
      </c>
    </row>
    <row r="53" spans="1:17" ht="14.25" x14ac:dyDescent="0.2">
      <c r="B53" s="203"/>
      <c r="C53" s="203"/>
      <c r="D53" s="203"/>
      <c r="E53" s="203"/>
      <c r="F53" s="203"/>
    </row>
    <row r="55" spans="1:17" x14ac:dyDescent="0.2">
      <c r="B55" s="156"/>
      <c r="C55" s="204"/>
      <c r="D55" s="204"/>
      <c r="E55" s="205"/>
      <c r="F55" s="205"/>
    </row>
  </sheetData>
  <mergeCells count="12">
    <mergeCell ref="A1:K1"/>
    <mergeCell ref="A2:K2"/>
    <mergeCell ref="A4:A7"/>
    <mergeCell ref="B5:F5"/>
    <mergeCell ref="G5:K5"/>
    <mergeCell ref="B4:K4"/>
    <mergeCell ref="A28:K28"/>
    <mergeCell ref="A29:K29"/>
    <mergeCell ref="A31:A34"/>
    <mergeCell ref="B32:F32"/>
    <mergeCell ref="G32:K32"/>
    <mergeCell ref="B31:K31"/>
  </mergeCells>
  <phoneticPr fontId="0" type="noConversion"/>
  <pageMargins left="0.75" right="0.75" top="1" bottom="1" header="0.5" footer="0.5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Основная таблица</vt:lpstr>
      <vt:lpstr>приложение 1</vt:lpstr>
      <vt:lpstr>приложение2</vt:lpstr>
      <vt:lpstr>приложение3</vt:lpstr>
      <vt:lpstr>приложение 4 </vt:lpstr>
      <vt:lpstr>приложение 5</vt:lpstr>
      <vt:lpstr>с военнослужащими и наемными</vt:lpstr>
      <vt:lpstr>без военных и наемных</vt:lpstr>
      <vt:lpstr>'Основная таблица'!Заголовки_для_печати</vt:lpstr>
      <vt:lpstr>'приложение 4 '!Заголовки_для_печати</vt:lpstr>
    </vt:vector>
  </TitlesOfParts>
  <Company>risc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User098</cp:lastModifiedBy>
  <cp:lastPrinted>2023-08-15T14:22:27Z</cp:lastPrinted>
  <dcterms:created xsi:type="dcterms:W3CDTF">2001-06-04T11:58:12Z</dcterms:created>
  <dcterms:modified xsi:type="dcterms:W3CDTF">2023-08-16T11:17:23Z</dcterms:modified>
</cp:coreProperties>
</file>