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210" windowWidth="11295" windowHeight="6240" activeTab="1"/>
  </bookViews>
  <sheets>
    <sheet name="ДДН!" sheetId="7" r:id="rId1"/>
    <sheet name="Баланс-ДДН" sheetId="4" r:id="rId2"/>
    <sheet name="Динамика!" sheetId="8" r:id="rId3"/>
  </sheets>
  <definedNames>
    <definedName name="_xlnm.Print_Titles" localSheetId="1">'Баланс-ДДН'!$5:$6</definedName>
  </definedNames>
  <calcPr calcId="125725"/>
</workbook>
</file>

<file path=xl/calcChain.xml><?xml version="1.0" encoding="utf-8"?>
<calcChain xmlns="http://schemas.openxmlformats.org/spreadsheetml/2006/main">
  <c r="D12" i="4"/>
  <c r="C45" l="1"/>
  <c r="F45" l="1"/>
  <c r="B45" l="1"/>
  <c r="B10" l="1"/>
  <c r="B16"/>
  <c r="B21"/>
  <c r="B25"/>
  <c r="B29"/>
  <c r="B35"/>
  <c r="B15" l="1"/>
  <c r="C11" i="7" s="1"/>
  <c r="B23" i="4" l="1"/>
  <c r="B47" s="1"/>
  <c r="C21"/>
  <c r="D21"/>
  <c r="E21"/>
  <c r="D19" l="1"/>
  <c r="E19" s="1"/>
  <c r="F19" s="1"/>
  <c r="G19" s="1"/>
  <c r="E18"/>
  <c r="F18" s="1"/>
  <c r="G18" s="1"/>
  <c r="C9" l="1"/>
  <c r="D9" s="1"/>
  <c r="E9" s="1"/>
  <c r="F9" s="1"/>
  <c r="D45"/>
  <c r="E45"/>
  <c r="G45"/>
  <c r="D29"/>
  <c r="E29"/>
  <c r="F29"/>
  <c r="G29"/>
  <c r="C29"/>
  <c r="D25"/>
  <c r="E25"/>
  <c r="F25"/>
  <c r="G25"/>
  <c r="C25"/>
  <c r="F21"/>
  <c r="G21"/>
  <c r="D16"/>
  <c r="E16"/>
  <c r="E15" s="1"/>
  <c r="F16"/>
  <c r="G16"/>
  <c r="C16"/>
  <c r="E12"/>
  <c r="F12" s="1"/>
  <c r="G12" s="1"/>
  <c r="D11"/>
  <c r="E11" s="1"/>
  <c r="F11" s="1"/>
  <c r="G11" s="1"/>
  <c r="G35" l="1"/>
  <c r="E35"/>
  <c r="F35"/>
  <c r="D35"/>
  <c r="C35"/>
  <c r="D15"/>
  <c r="F15"/>
  <c r="G9"/>
  <c r="G15"/>
  <c r="C15"/>
  <c r="D10" l="1"/>
  <c r="D23" s="1"/>
  <c r="D47" s="1"/>
  <c r="E10"/>
  <c r="E23" s="1"/>
  <c r="E47" s="1"/>
  <c r="F10"/>
  <c r="F23" s="1"/>
  <c r="F47" s="1"/>
  <c r="G10"/>
  <c r="G23" s="1"/>
  <c r="C10"/>
  <c r="C23" s="1"/>
  <c r="C47" s="1"/>
  <c r="D8" i="7" l="1"/>
  <c r="E8"/>
  <c r="F8"/>
  <c r="G8"/>
  <c r="H8"/>
  <c r="C8"/>
  <c r="H22" l="1"/>
  <c r="O22" i="8" s="1"/>
  <c r="G22" i="7"/>
  <c r="L22" i="8" s="1"/>
  <c r="F22" i="7"/>
  <c r="I22" i="8" s="1"/>
  <c r="E22" i="7"/>
  <c r="F22" i="8" s="1"/>
  <c r="D22" i="7"/>
  <c r="C22" i="8" s="1"/>
  <c r="C22" i="7"/>
  <c r="B22" i="8" s="1"/>
  <c r="H18" i="7"/>
  <c r="O18" i="8" s="1"/>
  <c r="G18" i="7"/>
  <c r="L18" i="8" s="1"/>
  <c r="F18" i="7"/>
  <c r="I18" i="8" s="1"/>
  <c r="E18" i="7"/>
  <c r="F18" i="8" s="1"/>
  <c r="D18" i="7"/>
  <c r="C18" i="8" s="1"/>
  <c r="C18" i="7"/>
  <c r="B18" i="8" s="1"/>
  <c r="O28"/>
  <c r="L28"/>
  <c r="I28"/>
  <c r="F28"/>
  <c r="C28"/>
  <c r="B28"/>
  <c r="B27"/>
  <c r="O24"/>
  <c r="L24"/>
  <c r="I24"/>
  <c r="F24"/>
  <c r="C24"/>
  <c r="B24"/>
  <c r="E24" l="1"/>
  <c r="H24"/>
  <c r="Q24"/>
  <c r="K24"/>
  <c r="N24"/>
  <c r="H22"/>
  <c r="Q18"/>
  <c r="K22"/>
  <c r="N18"/>
  <c r="H18"/>
  <c r="N22"/>
  <c r="K18"/>
  <c r="E22"/>
  <c r="Q22"/>
  <c r="E18"/>
  <c r="C7" i="7" l="1"/>
  <c r="D7"/>
  <c r="D25" s="1"/>
  <c r="E7"/>
  <c r="F7"/>
  <c r="G7"/>
  <c r="H7"/>
  <c r="C8" i="8"/>
  <c r="F8"/>
  <c r="I8"/>
  <c r="L8"/>
  <c r="O8"/>
  <c r="C9" i="7"/>
  <c r="C4" s="1"/>
  <c r="D9"/>
  <c r="C9" i="8" s="1"/>
  <c r="E9" i="7"/>
  <c r="F9" i="8" s="1"/>
  <c r="F9" i="7"/>
  <c r="I9" i="8" s="1"/>
  <c r="G9" i="7"/>
  <c r="L9" i="8" s="1"/>
  <c r="H9" i="7"/>
  <c r="O9" i="8" s="1"/>
  <c r="C10" i="7"/>
  <c r="B10" i="8" s="1"/>
  <c r="D10" i="7"/>
  <c r="C10" i="8" s="1"/>
  <c r="E10" i="7"/>
  <c r="F10" i="8" s="1"/>
  <c r="F10" i="7"/>
  <c r="I10" i="8" s="1"/>
  <c r="G10" i="7"/>
  <c r="L10" i="8" s="1"/>
  <c r="H10" i="7"/>
  <c r="O10" i="8" s="1"/>
  <c r="B11"/>
  <c r="D11" i="7"/>
  <c r="C11" i="8" s="1"/>
  <c r="E11" i="7"/>
  <c r="F11" i="8" s="1"/>
  <c r="F11" i="7"/>
  <c r="I11" i="8" s="1"/>
  <c r="G11" i="7"/>
  <c r="L11" i="8" s="1"/>
  <c r="H11" i="7"/>
  <c r="O11" i="8" s="1"/>
  <c r="C13" i="7"/>
  <c r="B13" i="8" s="1"/>
  <c r="D13" i="7"/>
  <c r="C13" i="8" s="1"/>
  <c r="E13" i="7"/>
  <c r="F13" i="8" s="1"/>
  <c r="F13" i="7"/>
  <c r="I13" i="8" s="1"/>
  <c r="G13" i="7"/>
  <c r="L13" i="8" s="1"/>
  <c r="H13" i="7"/>
  <c r="O13" i="8" s="1"/>
  <c r="C14" i="7"/>
  <c r="B14" i="8" s="1"/>
  <c r="D14" i="7"/>
  <c r="C14" i="8" s="1"/>
  <c r="E14" i="7"/>
  <c r="F14" i="8" s="1"/>
  <c r="F14" i="7"/>
  <c r="I14" i="8" s="1"/>
  <c r="G14" i="7"/>
  <c r="L14" i="8" s="1"/>
  <c r="H14" i="7"/>
  <c r="O14" i="8" s="1"/>
  <c r="C15" i="7"/>
  <c r="B15" i="8" s="1"/>
  <c r="D15" i="7"/>
  <c r="C15" i="8" s="1"/>
  <c r="E15" i="7"/>
  <c r="F15" i="8" s="1"/>
  <c r="F15" i="7"/>
  <c r="I15" i="8" s="1"/>
  <c r="G15" i="7"/>
  <c r="L15" i="8" s="1"/>
  <c r="H15" i="7"/>
  <c r="O15" i="8" s="1"/>
  <c r="C16" i="7"/>
  <c r="B16" i="8" s="1"/>
  <c r="D16" i="7"/>
  <c r="C16" i="8" s="1"/>
  <c r="E16" i="7"/>
  <c r="F16" i="8" s="1"/>
  <c r="F16" i="7"/>
  <c r="I16" i="8" s="1"/>
  <c r="G16" i="7"/>
  <c r="L16" i="8" s="1"/>
  <c r="H16" i="7"/>
  <c r="O16" i="8" s="1"/>
  <c r="C17" i="7"/>
  <c r="B17" i="8" s="1"/>
  <c r="D17" i="7"/>
  <c r="C17" i="8" s="1"/>
  <c r="E17" i="7"/>
  <c r="F17" i="8" s="1"/>
  <c r="F17" i="7"/>
  <c r="I17" i="8" s="1"/>
  <c r="G17" i="7"/>
  <c r="L17" i="8" s="1"/>
  <c r="H17" i="7"/>
  <c r="O17" i="8" s="1"/>
  <c r="C19" i="7"/>
  <c r="B19" i="8" s="1"/>
  <c r="D19" i="7"/>
  <c r="C19" i="8" s="1"/>
  <c r="E19" i="7"/>
  <c r="F19" i="8" s="1"/>
  <c r="F19" i="7"/>
  <c r="I19" i="8" s="1"/>
  <c r="G19" i="7"/>
  <c r="L19" i="8" s="1"/>
  <c r="H19" i="7"/>
  <c r="O19" i="8" s="1"/>
  <c r="C21" i="7"/>
  <c r="B21" i="8" s="1"/>
  <c r="D21" i="7"/>
  <c r="C21" i="8" s="1"/>
  <c r="E21" i="7"/>
  <c r="F21" i="8" s="1"/>
  <c r="F21" i="7"/>
  <c r="I21" i="8" s="1"/>
  <c r="G21" i="7"/>
  <c r="L21" i="8" s="1"/>
  <c r="H21" i="7"/>
  <c r="O21" i="8" s="1"/>
  <c r="G47" i="4"/>
  <c r="D27" i="7" l="1"/>
  <c r="C27" i="8" s="1"/>
  <c r="B7"/>
  <c r="C25" i="7"/>
  <c r="B25" i="8" s="1"/>
  <c r="I7"/>
  <c r="J9" s="1"/>
  <c r="F27" i="7"/>
  <c r="I27" i="8" s="1"/>
  <c r="F25" i="7"/>
  <c r="I25" i="8" s="1"/>
  <c r="F7"/>
  <c r="G15" s="1"/>
  <c r="E25" i="7"/>
  <c r="F25" i="8" s="1"/>
  <c r="O7"/>
  <c r="P19" s="1"/>
  <c r="H27" i="7"/>
  <c r="O27" i="8" s="1"/>
  <c r="H25" i="7"/>
  <c r="O25" i="8" s="1"/>
  <c r="L7"/>
  <c r="M16" s="1"/>
  <c r="G27" i="7"/>
  <c r="L27" i="8" s="1"/>
  <c r="G25" i="7"/>
  <c r="L25" i="8" s="1"/>
  <c r="C7"/>
  <c r="D21" s="1"/>
  <c r="C25"/>
  <c r="E27" i="7"/>
  <c r="F27" i="8" s="1"/>
  <c r="B9"/>
  <c r="E9" s="1"/>
  <c r="L4"/>
  <c r="M25" s="1"/>
  <c r="B8"/>
  <c r="I4"/>
  <c r="J25" s="1"/>
  <c r="F4"/>
  <c r="G25" s="1"/>
  <c r="O4"/>
  <c r="P25" s="1"/>
  <c r="C4"/>
  <c r="D25" s="1"/>
  <c r="E25" s="1"/>
  <c r="N19"/>
  <c r="N16"/>
  <c r="H15"/>
  <c r="H13"/>
  <c r="K19"/>
  <c r="K16"/>
  <c r="Q11"/>
  <c r="K10"/>
  <c r="Q9"/>
  <c r="N21"/>
  <c r="K21"/>
  <c r="Q19"/>
  <c r="K17"/>
  <c r="Q16"/>
  <c r="K15"/>
  <c r="Q14"/>
  <c r="K13"/>
  <c r="K11"/>
  <c r="Q10"/>
  <c r="K9"/>
  <c r="Q8"/>
  <c r="H11"/>
  <c r="N8"/>
  <c r="Q21"/>
  <c r="Q13"/>
  <c r="H21"/>
  <c r="H17"/>
  <c r="N14"/>
  <c r="N10"/>
  <c r="H9"/>
  <c r="Q17"/>
  <c r="Q15"/>
  <c r="K14"/>
  <c r="K8"/>
  <c r="H19"/>
  <c r="N17"/>
  <c r="H16"/>
  <c r="N15"/>
  <c r="H14"/>
  <c r="N13"/>
  <c r="N11"/>
  <c r="H10"/>
  <c r="N9"/>
  <c r="H8"/>
  <c r="E21"/>
  <c r="E17"/>
  <c r="E16"/>
  <c r="E10"/>
  <c r="E19"/>
  <c r="E15"/>
  <c r="E13"/>
  <c r="E11"/>
  <c r="E14"/>
  <c r="B4" l="1"/>
  <c r="M17"/>
  <c r="M10"/>
  <c r="P11"/>
  <c r="P10"/>
  <c r="P9"/>
  <c r="M22"/>
  <c r="M15"/>
  <c r="M13"/>
  <c r="J13"/>
  <c r="J15"/>
  <c r="M19"/>
  <c r="H25"/>
  <c r="J19"/>
  <c r="G16"/>
  <c r="G19"/>
  <c r="G14"/>
  <c r="P13"/>
  <c r="P8"/>
  <c r="P22"/>
  <c r="K25"/>
  <c r="N7"/>
  <c r="M27" s="1"/>
  <c r="N27" s="1"/>
  <c r="J17"/>
  <c r="J21"/>
  <c r="J8"/>
  <c r="P15"/>
  <c r="P21"/>
  <c r="Q7"/>
  <c r="P27" s="1"/>
  <c r="Q27" s="1"/>
  <c r="M11"/>
  <c r="J18"/>
  <c r="J11"/>
  <c r="P14"/>
  <c r="P16"/>
  <c r="M21"/>
  <c r="P18"/>
  <c r="J10"/>
  <c r="J16"/>
  <c r="M18"/>
  <c r="M9"/>
  <c r="J14"/>
  <c r="P17"/>
  <c r="M14"/>
  <c r="M8"/>
  <c r="J22"/>
  <c r="N25"/>
  <c r="D15"/>
  <c r="D17"/>
  <c r="D22"/>
  <c r="D11"/>
  <c r="E7"/>
  <c r="D27" s="1"/>
  <c r="E27" s="1"/>
  <c r="D9"/>
  <c r="D13"/>
  <c r="D10"/>
  <c r="G17"/>
  <c r="D18"/>
  <c r="D19"/>
  <c r="G10"/>
  <c r="H7"/>
  <c r="G27" s="1"/>
  <c r="H27" s="1"/>
  <c r="D16"/>
  <c r="D14"/>
  <c r="D8"/>
  <c r="G11"/>
  <c r="K7"/>
  <c r="J27" s="1"/>
  <c r="K27" s="1"/>
  <c r="G13"/>
  <c r="G21"/>
  <c r="Q25"/>
  <c r="G22"/>
  <c r="G9"/>
  <c r="G8"/>
  <c r="G18"/>
  <c r="E8"/>
</calcChain>
</file>

<file path=xl/sharedStrings.xml><?xml version="1.0" encoding="utf-8"?>
<sst xmlns="http://schemas.openxmlformats.org/spreadsheetml/2006/main" count="151" uniqueCount="80">
  <si>
    <t>оценка</t>
  </si>
  <si>
    <t>прогноз</t>
  </si>
  <si>
    <t>в % к предыдущему году</t>
  </si>
  <si>
    <t>Прогноз социально-экономического развития</t>
  </si>
  <si>
    <t>отчет</t>
  </si>
  <si>
    <t>Среднемесячные денежные доходы на душу населения</t>
  </si>
  <si>
    <t>рублей</t>
  </si>
  <si>
    <t>Реальные  денежные доходы населения</t>
  </si>
  <si>
    <t>тыс. чел.</t>
  </si>
  <si>
    <t>Среднегодовой индекс потребительских цен</t>
  </si>
  <si>
    <t>Приложение № 1-Д</t>
  </si>
  <si>
    <t>Структура  баланса денежных доходов и расходов населения</t>
  </si>
  <si>
    <t>Среднегодовая численность  населения</t>
  </si>
  <si>
    <t xml:space="preserve">млн. рублей </t>
  </si>
  <si>
    <t>(форму не изменять!)</t>
  </si>
  <si>
    <t>I. Оплата труда наемных работников</t>
  </si>
  <si>
    <t>II. Доходы от предпринимательской  и другой производственной деятельности</t>
  </si>
  <si>
    <t>III. Социальные выплаты</t>
  </si>
  <si>
    <t>1. Пенсии и доплаты к пенсиям</t>
  </si>
  <si>
    <t xml:space="preserve">2. Пособия и социальная помощь </t>
  </si>
  <si>
    <t xml:space="preserve">3. Стипендии </t>
  </si>
  <si>
    <t>4. Страховые возмещения</t>
  </si>
  <si>
    <t xml:space="preserve">1. Дивиденды </t>
  </si>
  <si>
    <t xml:space="preserve">2. Проценты, начисленные  по денежным средствам на банковских счетах физических лиц в кредитных организациях </t>
  </si>
  <si>
    <t xml:space="preserve">3. Выплата дохода по государственным и другим ценным бумагам  </t>
  </si>
  <si>
    <t>4. Инвестиционный доход (доход от собственности держателей полисов)</t>
  </si>
  <si>
    <t xml:space="preserve">в т.ч. поступления,  не распределенные по статьям формирования денежных доходов населения. </t>
  </si>
  <si>
    <t>Р А С Х О Д Ы</t>
  </si>
  <si>
    <t>I. Потребительские расходы</t>
  </si>
  <si>
    <t xml:space="preserve">     1. Покупка товаров</t>
  </si>
  <si>
    <t xml:space="preserve">     2. Оплата услуг</t>
  </si>
  <si>
    <t>3. Платежи за товары (работы, услуги) произведенные за рубежом  за наличные деньги и с использованием пластиковых карт</t>
  </si>
  <si>
    <t xml:space="preserve">II.  Обязательные платежи и разнообразные взносы </t>
  </si>
  <si>
    <t xml:space="preserve">     1.Налоги и сборы</t>
  </si>
  <si>
    <t xml:space="preserve">     2.Платежи по страхованию</t>
  </si>
  <si>
    <t xml:space="preserve">     3.Взносы в общественные и кооперативные организации</t>
  </si>
  <si>
    <t xml:space="preserve">     4.Проценты, уплаченные населением за кредиты (включая  валютные), предоставленные кредитными организациями</t>
  </si>
  <si>
    <t>III. Прочие расходы</t>
  </si>
  <si>
    <t>IV. Всего денежных расходов  (I + II + III)</t>
  </si>
  <si>
    <t>С Б Е Р Е Ж Е Н И Я</t>
  </si>
  <si>
    <t>I. Прирост (уменьшение) сбережений во вкладах банков резидентов и нерезидентов</t>
  </si>
  <si>
    <t>II.  Приобретение государственных и  других ценных бумаг</t>
  </si>
  <si>
    <t>IV. Прирост (уменьшение) наличных денег у населения в рублях и инвалюте</t>
  </si>
  <si>
    <t>V. Расходы на покупку недвижимости</t>
  </si>
  <si>
    <t>VI. Покупка населением и крестьянскими (фермерскими) хозяйствами скота и птицы</t>
  </si>
  <si>
    <t>VII. Прирост (уменьшение) задолженности по кредитам</t>
  </si>
  <si>
    <t>VIII. Прочие сбережения</t>
  </si>
  <si>
    <t>Д О Х О Д Ы</t>
  </si>
  <si>
    <t>Контроль</t>
  </si>
  <si>
    <t>(Методология от 02.07.2014 №465 с изменениями от 20.11.2018г. №680)</t>
  </si>
  <si>
    <t>ДОХОДЫ -  ВСЕГО</t>
  </si>
  <si>
    <t>РАСХОДЫ -  ВСЕГО</t>
  </si>
  <si>
    <t>СБЕРЕЖЕНИЯ - ВСЕГО</t>
  </si>
  <si>
    <t xml:space="preserve">млн руб. </t>
  </si>
  <si>
    <t>Ед. измерения</t>
  </si>
  <si>
    <t xml:space="preserve"> % роста</t>
  </si>
  <si>
    <t>Уд. вес, %</t>
  </si>
  <si>
    <t>Среднегодовая численность  населения, тыс.человек</t>
  </si>
  <si>
    <t>Среднемесячные денежные доходы на душу населения, рублей</t>
  </si>
  <si>
    <t>Реальные  денежные доходы населения, %</t>
  </si>
  <si>
    <t>Среднегодовой индекс потребительских цен, %</t>
  </si>
  <si>
    <t>х</t>
  </si>
  <si>
    <t xml:space="preserve">     из них: Налоги и сборы</t>
  </si>
  <si>
    <t>из них: Прирост (уменьшение) наличных денег у населения в рублях и инвалюте</t>
  </si>
  <si>
    <t xml:space="preserve">   из них:   1. Покупка товаров</t>
  </si>
  <si>
    <t>III. Прирост (уменьшение) средств на счетах  индивидуальных предпринимателей</t>
  </si>
  <si>
    <r>
      <t xml:space="preserve">IX.  Всего прирост сбережений населения  (I + II + III + IV + V + VI </t>
    </r>
    <r>
      <rPr>
        <b/>
        <sz val="11"/>
        <color rgb="FFC00000"/>
        <rFont val="Times New Roman"/>
        <family val="1"/>
        <charset val="204"/>
      </rPr>
      <t>-VII</t>
    </r>
    <r>
      <rPr>
        <b/>
        <sz val="11"/>
        <rFont val="Times New Roman"/>
        <family val="1"/>
        <charset val="204"/>
      </rPr>
      <t>+VIII)</t>
    </r>
  </si>
  <si>
    <t>IV. Другие доходы</t>
  </si>
  <si>
    <t>А. Доходы от собственности</t>
  </si>
  <si>
    <t>Б. Прочие денежные поступления</t>
  </si>
  <si>
    <t>VI. Всего денежных доходов (I + II + III + IV)</t>
  </si>
  <si>
    <t>2025 год (прогноз)</t>
  </si>
  <si>
    <t>2026 год (прогноз)</t>
  </si>
  <si>
    <t>Рамонского муниципального района (городского округа) на период до 2027  года</t>
  </si>
  <si>
    <t>Исполнитель: Керод Ю.А.</t>
  </si>
  <si>
    <t xml:space="preserve">     телефон:8-47340-5-22-96</t>
  </si>
  <si>
    <t>2022 год    отчет</t>
  </si>
  <si>
    <t>2023 год (отчет)</t>
  </si>
  <si>
    <t>2024 год (оценка)</t>
  </si>
  <si>
    <t>2027 год (прогноз)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</si>
</sst>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00"/>
  </numFmts>
  <fonts count="25">
    <font>
      <sz val="10"/>
      <name val="Arial Cyr"/>
      <charset val="204"/>
    </font>
    <font>
      <sz val="10"/>
      <name val="Arial Cyr"/>
      <family val="2"/>
      <charset val="204"/>
    </font>
    <font>
      <sz val="9"/>
      <name val="Arial Cyr"/>
      <family val="2"/>
      <charset val="204"/>
    </font>
    <font>
      <b/>
      <sz val="10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family val="2"/>
      <charset val="204"/>
    </font>
    <font>
      <b/>
      <sz val="8"/>
      <name val="Arial Cyr"/>
      <family val="2"/>
      <charset val="204"/>
    </font>
    <font>
      <sz val="8"/>
      <name val="Times New Roman"/>
      <family val="1"/>
      <charset val="204"/>
    </font>
    <font>
      <b/>
      <sz val="8"/>
      <color indexed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Arial Cyr"/>
      <charset val="204"/>
    </font>
    <font>
      <b/>
      <sz val="8"/>
      <color theme="7" tint="-0.249977111117893"/>
      <name val="Arial Cyr"/>
      <charset val="204"/>
    </font>
    <font>
      <sz val="9"/>
      <color theme="7" tint="-0.249977111117893"/>
      <name val="Times New Roman"/>
      <family val="1"/>
      <charset val="204"/>
    </font>
    <font>
      <b/>
      <sz val="9"/>
      <color theme="7" tint="-0.249977111117893"/>
      <name val="Times New Roman"/>
      <family val="1"/>
      <charset val="204"/>
    </font>
    <font>
      <b/>
      <sz val="11"/>
      <name val="Arial Cyr"/>
      <family val="2"/>
      <charset val="204"/>
    </font>
    <font>
      <b/>
      <sz val="8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8"/>
      <name val="Arial Cyr"/>
      <family val="2"/>
      <charset val="204"/>
    </font>
    <font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109">
    <xf numFmtId="0" fontId="0" fillId="0" borderId="0" xfId="0"/>
    <xf numFmtId="0" fontId="1" fillId="0" borderId="0" xfId="0" applyFont="1" applyFill="1" applyAlignment="1" applyProtection="1">
      <alignment horizontal="centerContinuous" vertical="center"/>
    </xf>
    <xf numFmtId="0" fontId="0" fillId="0" borderId="0" xfId="0" applyAlignment="1" applyProtection="1">
      <alignment horizontal="centerContinuous" vertical="center"/>
    </xf>
    <xf numFmtId="0" fontId="1" fillId="0" borderId="0" xfId="0" applyFont="1" applyFill="1" applyAlignment="1" applyProtection="1">
      <alignment horizontal="centerContinuous" vertical="center" wrapText="1"/>
      <protection locked="0"/>
    </xf>
    <xf numFmtId="0" fontId="0" fillId="0" borderId="0" xfId="0" applyAlignment="1" applyProtection="1">
      <alignment horizontal="centerContinuous" vertical="center" wrapText="1"/>
      <protection locked="0"/>
    </xf>
    <xf numFmtId="0" fontId="2" fillId="0" borderId="0" xfId="0" applyFont="1" applyFill="1" applyProtection="1"/>
    <xf numFmtId="0" fontId="0" fillId="0" borderId="0" xfId="0" applyAlignment="1" applyProtection="1">
      <alignment horizontal="centerContinuous"/>
    </xf>
    <xf numFmtId="0" fontId="5" fillId="0" borderId="2" xfId="0" applyFont="1" applyFill="1" applyBorder="1" applyAlignment="1" applyProtection="1">
      <alignment horizontal="centerContinuous" vertical="center" wrapText="1"/>
    </xf>
    <xf numFmtId="0" fontId="5" fillId="0" borderId="3" xfId="0" applyFont="1" applyFill="1" applyBorder="1" applyAlignment="1" applyProtection="1">
      <alignment horizontal="centerContinuous" vertical="center" wrapText="1"/>
    </xf>
    <xf numFmtId="0" fontId="7" fillId="0" borderId="3" xfId="0" applyFont="1" applyFill="1" applyBorder="1" applyAlignment="1" applyProtection="1">
      <alignment vertical="center" wrapText="1"/>
    </xf>
    <xf numFmtId="0" fontId="7" fillId="0" borderId="4" xfId="0" applyFont="1" applyFill="1" applyBorder="1" applyAlignment="1" applyProtection="1">
      <alignment horizontal="center" vertical="center" wrapText="1"/>
    </xf>
    <xf numFmtId="0" fontId="7" fillId="0" borderId="0" xfId="0" applyFont="1" applyFill="1" applyProtection="1"/>
    <xf numFmtId="0" fontId="3" fillId="0" borderId="6" xfId="0" applyFont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</xf>
    <xf numFmtId="0" fontId="4" fillId="0" borderId="0" xfId="0" applyFont="1"/>
    <xf numFmtId="0" fontId="7" fillId="2" borderId="3" xfId="0" applyFont="1" applyFill="1" applyBorder="1" applyAlignment="1" applyProtection="1">
      <alignment horizontal="left" vertical="center" wrapText="1"/>
    </xf>
    <xf numFmtId="0" fontId="12" fillId="0" borderId="3" xfId="0" applyFont="1" applyFill="1" applyBorder="1" applyAlignment="1">
      <alignment vertical="top" wrapText="1"/>
    </xf>
    <xf numFmtId="0" fontId="12" fillId="0" borderId="5" xfId="0" applyFont="1" applyFill="1" applyBorder="1" applyAlignment="1">
      <alignment vertical="top" wrapText="1"/>
    </xf>
    <xf numFmtId="0" fontId="13" fillId="0" borderId="3" xfId="0" applyFont="1" applyFill="1" applyBorder="1" applyAlignment="1">
      <alignment vertical="top" wrapText="1"/>
    </xf>
    <xf numFmtId="0" fontId="12" fillId="0" borderId="3" xfId="0" applyFont="1" applyFill="1" applyBorder="1" applyAlignment="1">
      <alignment horizontal="center" wrapText="1"/>
    </xf>
    <xf numFmtId="0" fontId="12" fillId="3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top" wrapText="1"/>
    </xf>
    <xf numFmtId="0" fontId="12" fillId="3" borderId="3" xfId="0" applyFont="1" applyFill="1" applyBorder="1" applyAlignment="1">
      <alignment horizontal="left" wrapText="1"/>
    </xf>
    <xf numFmtId="0" fontId="12" fillId="3" borderId="3" xfId="0" applyFont="1" applyFill="1" applyBorder="1" applyAlignment="1">
      <alignment horizontal="center" wrapText="1"/>
    </xf>
    <xf numFmtId="0" fontId="13" fillId="0" borderId="3" xfId="0" applyFont="1" applyFill="1" applyBorder="1" applyAlignment="1">
      <alignment horizontal="center" wrapText="1"/>
    </xf>
    <xf numFmtId="0" fontId="13" fillId="0" borderId="3" xfId="0" applyFont="1" applyFill="1" applyBorder="1" applyAlignment="1" applyProtection="1">
      <alignment horizontal="left" vertical="center" wrapText="1"/>
    </xf>
    <xf numFmtId="0" fontId="13" fillId="2" borderId="3" xfId="0" applyFont="1" applyFill="1" applyBorder="1" applyAlignment="1" applyProtection="1">
      <alignment wrapText="1"/>
    </xf>
    <xf numFmtId="0" fontId="11" fillId="0" borderId="0" xfId="0" applyFont="1" applyFill="1" applyBorder="1" applyAlignment="1" applyProtection="1">
      <alignment horizontal="left" wrapText="1"/>
    </xf>
    <xf numFmtId="164" fontId="13" fillId="0" borderId="3" xfId="0" applyNumberFormat="1" applyFont="1" applyFill="1" applyBorder="1" applyAlignment="1">
      <alignment horizontal="right"/>
    </xf>
    <xf numFmtId="164" fontId="13" fillId="2" borderId="3" xfId="0" applyNumberFormat="1" applyFont="1" applyFill="1" applyBorder="1" applyAlignment="1" applyProtection="1">
      <alignment horizontal="right" vertical="center" wrapText="1"/>
    </xf>
    <xf numFmtId="164" fontId="13" fillId="2" borderId="1" xfId="0" applyNumberFormat="1" applyFont="1" applyFill="1" applyBorder="1" applyAlignment="1">
      <alignment horizontal="right" vertical="center" wrapText="1"/>
    </xf>
    <xf numFmtId="164" fontId="13" fillId="3" borderId="3" xfId="0" applyNumberFormat="1" applyFont="1" applyFill="1" applyBorder="1" applyAlignment="1"/>
    <xf numFmtId="164" fontId="13" fillId="0" borderId="3" xfId="0" applyNumberFormat="1" applyFont="1" applyFill="1" applyBorder="1" applyAlignment="1"/>
    <xf numFmtId="164" fontId="13" fillId="0" borderId="3" xfId="0" applyNumberFormat="1" applyFont="1" applyBorder="1" applyAlignment="1">
      <alignment wrapText="1"/>
    </xf>
    <xf numFmtId="0" fontId="15" fillId="0" borderId="3" xfId="0" applyFont="1" applyFill="1" applyBorder="1" applyAlignment="1" applyProtection="1">
      <alignment horizontal="center" vertical="center" wrapText="1"/>
    </xf>
    <xf numFmtId="164" fontId="16" fillId="0" borderId="3" xfId="0" applyNumberFormat="1" applyFont="1" applyFill="1" applyBorder="1" applyAlignment="1">
      <alignment horizontal="right"/>
    </xf>
    <xf numFmtId="164" fontId="13" fillId="0" borderId="4" xfId="0" applyNumberFormat="1" applyFont="1" applyFill="1" applyBorder="1" applyAlignment="1" applyProtection="1">
      <alignment horizontal="right" wrapText="1"/>
    </xf>
    <xf numFmtId="164" fontId="16" fillId="2" borderId="3" xfId="0" applyNumberFormat="1" applyFont="1" applyFill="1" applyBorder="1" applyAlignment="1">
      <alignment horizontal="right"/>
    </xf>
    <xf numFmtId="164" fontId="16" fillId="2" borderId="1" xfId="0" applyNumberFormat="1" applyFont="1" applyFill="1" applyBorder="1" applyAlignment="1">
      <alignment horizontal="right" vertical="center" wrapText="1"/>
    </xf>
    <xf numFmtId="164" fontId="13" fillId="0" borderId="3" xfId="0" applyNumberFormat="1" applyFont="1" applyBorder="1" applyAlignment="1">
      <alignment horizontal="right" wrapText="1"/>
    </xf>
    <xf numFmtId="0" fontId="0" fillId="0" borderId="0" xfId="0" applyFill="1"/>
    <xf numFmtId="0" fontId="13" fillId="0" borderId="3" xfId="0" applyFont="1" applyFill="1" applyBorder="1" applyAlignment="1">
      <alignment horizontal="left" vertical="top" wrapText="1" indent="4"/>
    </xf>
    <xf numFmtId="164" fontId="12" fillId="3" borderId="3" xfId="0" applyNumberFormat="1" applyFont="1" applyFill="1" applyBorder="1" applyAlignment="1">
      <alignment horizontal="right"/>
    </xf>
    <xf numFmtId="164" fontId="17" fillId="3" borderId="3" xfId="0" applyNumberFormat="1" applyFont="1" applyFill="1" applyBorder="1" applyAlignment="1">
      <alignment horizontal="right"/>
    </xf>
    <xf numFmtId="0" fontId="13" fillId="0" borderId="3" xfId="0" applyFont="1" applyFill="1" applyBorder="1" applyAlignment="1">
      <alignment horizontal="left" wrapText="1" indent="2"/>
    </xf>
    <xf numFmtId="49" fontId="18" fillId="0" borderId="0" xfId="0" applyNumberFormat="1" applyFont="1" applyFill="1" applyAlignment="1" applyProtection="1">
      <alignment horizontal="centerContinuous" vertical="center"/>
    </xf>
    <xf numFmtId="49" fontId="18" fillId="0" borderId="0" xfId="0" applyNumberFormat="1" applyFont="1" applyFill="1" applyAlignment="1" applyProtection="1">
      <alignment horizontal="centerContinuous" vertical="center" wrapText="1"/>
      <protection locked="0"/>
    </xf>
    <xf numFmtId="0" fontId="12" fillId="2" borderId="3" xfId="0" applyFont="1" applyFill="1" applyBorder="1" applyAlignment="1" applyProtection="1">
      <alignment wrapText="1"/>
    </xf>
    <xf numFmtId="0" fontId="6" fillId="2" borderId="3" xfId="0" applyFont="1" applyFill="1" applyBorder="1" applyAlignment="1" applyProtection="1">
      <alignment horizontal="left" vertical="center" wrapText="1"/>
    </xf>
    <xf numFmtId="0" fontId="19" fillId="2" borderId="3" xfId="0" applyFont="1" applyFill="1" applyBorder="1" applyAlignment="1" applyProtection="1">
      <alignment horizontal="center" vertical="center" wrapText="1"/>
    </xf>
    <xf numFmtId="164" fontId="12" fillId="2" borderId="3" xfId="0" applyNumberFormat="1" applyFont="1" applyFill="1" applyBorder="1" applyAlignment="1" applyProtection="1">
      <alignment wrapText="1"/>
    </xf>
    <xf numFmtId="164" fontId="12" fillId="2" borderId="1" xfId="0" applyNumberFormat="1" applyFont="1" applyFill="1" applyBorder="1" applyAlignment="1">
      <alignment wrapText="1"/>
    </xf>
    <xf numFmtId="3" fontId="12" fillId="2" borderId="3" xfId="0" applyNumberFormat="1" applyFont="1" applyFill="1" applyBorder="1" applyAlignment="1"/>
    <xf numFmtId="3" fontId="13" fillId="2" borderId="3" xfId="0" applyNumberFormat="1" applyFont="1" applyFill="1" applyBorder="1" applyAlignment="1" applyProtection="1">
      <alignment horizontal="right"/>
    </xf>
    <xf numFmtId="3" fontId="13" fillId="2" borderId="3" xfId="0" applyNumberFormat="1" applyFont="1" applyFill="1" applyBorder="1" applyAlignment="1">
      <alignment horizontal="right"/>
    </xf>
    <xf numFmtId="164" fontId="0" fillId="0" borderId="0" xfId="0" applyNumberFormat="1"/>
    <xf numFmtId="0" fontId="23" fillId="0" borderId="0" xfId="0" applyFont="1"/>
    <xf numFmtId="0" fontId="4" fillId="4" borderId="0" xfId="0" applyFont="1" applyFill="1"/>
    <xf numFmtId="164" fontId="7" fillId="5" borderId="3" xfId="0" applyNumberFormat="1" applyFont="1" applyFill="1" applyBorder="1" applyAlignment="1">
      <alignment horizontal="center" vertical="center"/>
    </xf>
    <xf numFmtId="0" fontId="4" fillId="5" borderId="0" xfId="0" applyFont="1" applyFill="1" applyAlignment="1">
      <alignment wrapText="1"/>
    </xf>
    <xf numFmtId="0" fontId="4" fillId="5" borderId="0" xfId="0" applyFont="1" applyFill="1"/>
    <xf numFmtId="0" fontId="0" fillId="5" borderId="0" xfId="0" applyFill="1" applyAlignment="1">
      <alignment wrapText="1"/>
    </xf>
    <xf numFmtId="0" fontId="0" fillId="5" borderId="0" xfId="0" applyFill="1"/>
    <xf numFmtId="0" fontId="5" fillId="5" borderId="0" xfId="0" applyFont="1" applyFill="1" applyAlignment="1">
      <alignment horizontal="right"/>
    </xf>
    <xf numFmtId="0" fontId="3" fillId="5" borderId="6" xfId="0" applyFont="1" applyFill="1" applyBorder="1" applyAlignment="1" applyProtection="1">
      <alignment horizontal="center" vertical="center" wrapText="1"/>
    </xf>
    <xf numFmtId="0" fontId="5" fillId="5" borderId="1" xfId="0" applyFont="1" applyFill="1" applyBorder="1" applyAlignment="1" applyProtection="1">
      <alignment horizontal="center" vertical="center"/>
    </xf>
    <xf numFmtId="0" fontId="5" fillId="5" borderId="2" xfId="0" applyFont="1" applyFill="1" applyBorder="1" applyAlignment="1" applyProtection="1">
      <alignment horizontal="centerContinuous" vertical="center" wrapText="1"/>
    </xf>
    <xf numFmtId="0" fontId="5" fillId="5" borderId="3" xfId="0" applyFont="1" applyFill="1" applyBorder="1" applyAlignment="1" applyProtection="1">
      <alignment horizontal="centerContinuous" vertical="center" wrapText="1"/>
    </xf>
    <xf numFmtId="0" fontId="12" fillId="5" borderId="3" xfId="0" applyFont="1" applyFill="1" applyBorder="1" applyAlignment="1">
      <alignment horizontal="center" vertical="center" wrapText="1"/>
    </xf>
    <xf numFmtId="164" fontId="6" fillId="5" borderId="2" xfId="0" applyNumberFormat="1" applyFont="1" applyFill="1" applyBorder="1" applyAlignment="1" applyProtection="1">
      <alignment horizontal="right"/>
    </xf>
    <xf numFmtId="164" fontId="6" fillId="5" borderId="2" xfId="0" applyNumberFormat="1" applyFont="1" applyFill="1" applyBorder="1" applyAlignment="1" applyProtection="1">
      <alignment horizontal="right" wrapText="1"/>
    </xf>
    <xf numFmtId="164" fontId="7" fillId="5" borderId="3" xfId="0" applyNumberFormat="1" applyFont="1" applyFill="1" applyBorder="1" applyAlignment="1">
      <alignment horizontal="right"/>
    </xf>
    <xf numFmtId="0" fontId="12" fillId="5" borderId="3" xfId="0" applyFont="1" applyFill="1" applyBorder="1" applyAlignment="1">
      <alignment vertical="top" wrapText="1"/>
    </xf>
    <xf numFmtId="164" fontId="6" fillId="5" borderId="3" xfId="0" applyNumberFormat="1" applyFont="1" applyFill="1" applyBorder="1" applyAlignment="1">
      <alignment horizontal="center" vertical="center"/>
    </xf>
    <xf numFmtId="0" fontId="12" fillId="5" borderId="5" xfId="0" applyFont="1" applyFill="1" applyBorder="1" applyAlignment="1">
      <alignment vertical="top" wrapText="1"/>
    </xf>
    <xf numFmtId="164" fontId="4" fillId="5" borderId="0" xfId="0" applyNumberFormat="1" applyFont="1" applyFill="1"/>
    <xf numFmtId="0" fontId="13" fillId="5" borderId="3" xfId="0" applyFont="1" applyFill="1" applyBorder="1" applyAlignment="1">
      <alignment horizontal="left" vertical="top" wrapText="1" indent="1"/>
    </xf>
    <xf numFmtId="0" fontId="21" fillId="5" borderId="3" xfId="0" applyFont="1" applyFill="1" applyBorder="1" applyAlignment="1">
      <alignment horizontal="left" vertical="top" wrapText="1" indent="1"/>
    </xf>
    <xf numFmtId="164" fontId="22" fillId="5" borderId="3" xfId="0" applyNumberFormat="1" applyFont="1" applyFill="1" applyBorder="1" applyAlignment="1">
      <alignment horizontal="center" vertical="center"/>
    </xf>
    <xf numFmtId="0" fontId="23" fillId="5" borderId="0" xfId="0" applyFont="1" applyFill="1"/>
    <xf numFmtId="0" fontId="21" fillId="5" borderId="3" xfId="0" applyFont="1" applyFill="1" applyBorder="1" applyAlignment="1">
      <alignment horizontal="left" vertical="top" wrapText="1" indent="2"/>
    </xf>
    <xf numFmtId="0" fontId="9" fillId="5" borderId="0" xfId="0" applyFont="1" applyFill="1"/>
    <xf numFmtId="0" fontId="13" fillId="5" borderId="3" xfId="0" applyFont="1" applyFill="1" applyBorder="1" applyAlignment="1">
      <alignment vertical="top" wrapText="1"/>
    </xf>
    <xf numFmtId="0" fontId="12" fillId="5" borderId="3" xfId="0" applyFont="1" applyFill="1" applyBorder="1" applyAlignment="1">
      <alignment horizontal="center" wrapText="1"/>
    </xf>
    <xf numFmtId="0" fontId="12" fillId="5" borderId="3" xfId="0" applyFont="1" applyFill="1" applyBorder="1" applyAlignment="1">
      <alignment horizontal="justify" wrapText="1"/>
    </xf>
    <xf numFmtId="0" fontId="4" fillId="5" borderId="3" xfId="0" applyFont="1" applyFill="1" applyBorder="1" applyAlignment="1">
      <alignment wrapText="1"/>
    </xf>
    <xf numFmtId="0" fontId="6" fillId="2" borderId="3" xfId="0" applyFont="1" applyFill="1" applyBorder="1" applyAlignment="1" applyProtection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 applyProtection="1">
      <alignment horizontal="center" vertical="center" wrapText="1"/>
    </xf>
    <xf numFmtId="0" fontId="24" fillId="0" borderId="3" xfId="0" applyFont="1" applyFill="1" applyBorder="1" applyAlignment="1">
      <alignment horizontal="center" vertical="center"/>
    </xf>
    <xf numFmtId="165" fontId="24" fillId="0" borderId="3" xfId="0" applyNumberFormat="1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3" fillId="0" borderId="5" xfId="0" applyFont="1" applyBorder="1" applyAlignment="1">
      <alignment horizont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3" fillId="5" borderId="5" xfId="0" applyFont="1" applyFill="1" applyBorder="1" applyAlignment="1">
      <alignment horizontal="center" wrapText="1"/>
    </xf>
    <xf numFmtId="0" fontId="5" fillId="5" borderId="4" xfId="0" applyFont="1" applyFill="1" applyBorder="1" applyAlignment="1" applyProtection="1">
      <alignment horizontal="center" vertical="center" wrapText="1"/>
    </xf>
    <xf numFmtId="0" fontId="5" fillId="5" borderId="3" xfId="0" applyFont="1" applyFill="1" applyBorder="1" applyAlignment="1" applyProtection="1">
      <alignment horizontal="center" vertical="center" wrapText="1"/>
    </xf>
    <xf numFmtId="0" fontId="14" fillId="5" borderId="0" xfId="0" applyFont="1" applyFill="1" applyAlignment="1">
      <alignment horizontal="center" wrapText="1"/>
    </xf>
    <xf numFmtId="0" fontId="8" fillId="5" borderId="0" xfId="0" applyFont="1" applyFill="1" applyAlignment="1">
      <alignment horizontal="center" wrapText="1"/>
    </xf>
    <xf numFmtId="0" fontId="5" fillId="0" borderId="6" xfId="0" applyFont="1" applyFill="1" applyBorder="1" applyAlignment="1" applyProtection="1">
      <alignment horizontal="center" vertical="center"/>
    </xf>
    <xf numFmtId="0" fontId="5" fillId="0" borderId="8" xfId="0" applyFont="1" applyFill="1" applyBorder="1" applyAlignment="1" applyProtection="1">
      <alignment horizontal="center" vertical="center"/>
    </xf>
    <xf numFmtId="0" fontId="5" fillId="0" borderId="7" xfId="0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3"/>
  <sheetViews>
    <sheetView workbookViewId="0">
      <selection activeCell="H11" sqref="H11"/>
    </sheetView>
  </sheetViews>
  <sheetFormatPr defaultRowHeight="12.75"/>
  <cols>
    <col min="1" max="1" width="46.5703125" customWidth="1"/>
    <col min="2" max="2" width="11.85546875" customWidth="1"/>
    <col min="3" max="8" width="10.28515625" customWidth="1"/>
  </cols>
  <sheetData>
    <row r="1" spans="1:8" ht="15">
      <c r="A1" s="45" t="s">
        <v>3</v>
      </c>
      <c r="B1" s="1"/>
      <c r="C1" s="1"/>
      <c r="D1" s="2"/>
      <c r="E1" s="2"/>
      <c r="F1" s="2"/>
      <c r="G1" s="2"/>
      <c r="H1" s="2"/>
    </row>
    <row r="2" spans="1:8" ht="15">
      <c r="A2" s="46" t="s">
        <v>73</v>
      </c>
      <c r="B2" s="3"/>
      <c r="C2" s="3"/>
      <c r="D2" s="4"/>
      <c r="E2" s="4"/>
      <c r="F2" s="4"/>
      <c r="G2" s="4"/>
      <c r="H2" s="4"/>
    </row>
    <row r="3" spans="1:8">
      <c r="A3" s="27" t="s">
        <v>14</v>
      </c>
      <c r="B3" s="6"/>
      <c r="C3" s="6"/>
      <c r="D3" s="6"/>
      <c r="E3" s="6"/>
      <c r="F3" s="5"/>
      <c r="G3" s="5"/>
      <c r="H3" s="5"/>
    </row>
    <row r="4" spans="1:8">
      <c r="C4" s="55">
        <f>SUM(C8:C9)</f>
        <v>21488.3</v>
      </c>
    </row>
    <row r="5" spans="1:8">
      <c r="A5" s="93"/>
      <c r="B5" s="96" t="s">
        <v>54</v>
      </c>
      <c r="C5" s="12" t="s">
        <v>4</v>
      </c>
      <c r="D5" s="12" t="s">
        <v>4</v>
      </c>
      <c r="E5" s="13" t="s">
        <v>0</v>
      </c>
      <c r="F5" s="94" t="s">
        <v>1</v>
      </c>
      <c r="G5" s="95"/>
      <c r="H5" s="95"/>
    </row>
    <row r="6" spans="1:8">
      <c r="A6" s="93"/>
      <c r="B6" s="97"/>
      <c r="C6" s="7">
        <v>2022</v>
      </c>
      <c r="D6" s="7">
        <v>2023</v>
      </c>
      <c r="E6" s="7">
        <v>2024</v>
      </c>
      <c r="F6" s="8">
        <v>2025</v>
      </c>
      <c r="G6" s="8">
        <v>2026</v>
      </c>
      <c r="H6" s="8">
        <v>2027</v>
      </c>
    </row>
    <row r="7" spans="1:8" ht="15">
      <c r="A7" s="20" t="s">
        <v>50</v>
      </c>
      <c r="B7" s="23" t="s">
        <v>53</v>
      </c>
      <c r="C7" s="31">
        <f>'Баланс-ДДН'!B23</f>
        <v>27657.599999999999</v>
      </c>
      <c r="D7" s="31">
        <f>'Баланс-ДДН'!C23</f>
        <v>29898.465</v>
      </c>
      <c r="E7" s="31">
        <f>'Баланс-ДДН'!D23</f>
        <v>33316.516150000003</v>
      </c>
      <c r="F7" s="31">
        <f>'Баланс-ДДН'!E23</f>
        <v>36477.163134500006</v>
      </c>
      <c r="G7" s="31">
        <f>'Баланс-ДДН'!F23</f>
        <v>39814.23007529501</v>
      </c>
      <c r="H7" s="31">
        <f>'Баланс-ДДН'!G23</f>
        <v>43306.463069537465</v>
      </c>
    </row>
    <row r="8" spans="1:8" ht="15">
      <c r="A8" s="16" t="s">
        <v>15</v>
      </c>
      <c r="B8" s="19" t="s">
        <v>53</v>
      </c>
      <c r="C8" s="32">
        <f>'Баланс-ДДН'!B8</f>
        <v>12276.8</v>
      </c>
      <c r="D8" s="32">
        <f>'Баланс-ДДН'!C8</f>
        <v>14229.3</v>
      </c>
      <c r="E8" s="32">
        <f>'Баланс-ДДН'!D8</f>
        <v>16035.6</v>
      </c>
      <c r="F8" s="32">
        <f>'Баланс-ДДН'!E8</f>
        <v>17414.7</v>
      </c>
      <c r="G8" s="32">
        <f>'Баланс-ДДН'!F8</f>
        <v>18790.400000000001</v>
      </c>
      <c r="H8" s="32">
        <f>'Баланс-ДДН'!G8</f>
        <v>20105.8</v>
      </c>
    </row>
    <row r="9" spans="1:8" ht="28.5">
      <c r="A9" s="17" t="s">
        <v>16</v>
      </c>
      <c r="B9" s="88" t="s">
        <v>53</v>
      </c>
      <c r="C9" s="32">
        <f>'Баланс-ДДН'!B9</f>
        <v>9211.5</v>
      </c>
      <c r="D9" s="32">
        <f>'Баланс-ДДН'!C9</f>
        <v>10224.765000000001</v>
      </c>
      <c r="E9" s="32">
        <f>'Баланс-ДДН'!D9</f>
        <v>11349.489150000003</v>
      </c>
      <c r="F9" s="32">
        <f>'Баланс-ДДН'!E9</f>
        <v>12597.932956500004</v>
      </c>
      <c r="G9" s="32">
        <f>'Баланс-ДДН'!F9</f>
        <v>13983.705581715007</v>
      </c>
      <c r="H9" s="32">
        <f>'Баланс-ДДН'!G9</f>
        <v>15521.913195703659</v>
      </c>
    </row>
    <row r="10" spans="1:8" ht="15">
      <c r="A10" s="16" t="s">
        <v>17</v>
      </c>
      <c r="B10" s="19" t="s">
        <v>53</v>
      </c>
      <c r="C10" s="32">
        <f>'Баланс-ДДН'!B10</f>
        <v>3683.7000000000003</v>
      </c>
      <c r="D10" s="32">
        <f>'Баланс-ДДН'!C10</f>
        <v>4194.2999999999993</v>
      </c>
      <c r="E10" s="32">
        <f>'Баланс-ДДН'!D10</f>
        <v>4679.1230000000005</v>
      </c>
      <c r="F10" s="32">
        <f>'Баланс-ДДН'!E10</f>
        <v>5209.5201380000017</v>
      </c>
      <c r="G10" s="32">
        <f>'Баланс-ДДН'!F10</f>
        <v>5782.3813531800015</v>
      </c>
      <c r="H10" s="32">
        <f>'Баланс-ДДН'!G10</f>
        <v>6418.2463020298028</v>
      </c>
    </row>
    <row r="11" spans="1:8" ht="15">
      <c r="A11" s="16" t="s">
        <v>67</v>
      </c>
      <c r="B11" s="19" t="s">
        <v>53</v>
      </c>
      <c r="C11" s="32">
        <f>'Баланс-ДДН'!B15</f>
        <v>2485.6</v>
      </c>
      <c r="D11" s="32">
        <f>'Баланс-ДДН'!C15</f>
        <v>1250.0999999999999</v>
      </c>
      <c r="E11" s="32">
        <f>'Баланс-ДДН'!D15</f>
        <v>1252.3040000000001</v>
      </c>
      <c r="F11" s="32">
        <f>'Баланс-ДДН'!E15</f>
        <v>1255.0100400000001</v>
      </c>
      <c r="G11" s="32">
        <f>'Баланс-ДДН'!F15</f>
        <v>1257.7431403999999</v>
      </c>
      <c r="H11" s="32">
        <f>'Баланс-ДДН'!G15</f>
        <v>1260.5035718039999</v>
      </c>
    </row>
    <row r="12" spans="1:8" ht="15">
      <c r="A12" s="16"/>
      <c r="B12" s="19"/>
      <c r="C12" s="32"/>
      <c r="D12" s="32"/>
      <c r="E12" s="32"/>
      <c r="F12" s="32"/>
      <c r="G12" s="32"/>
      <c r="H12" s="32"/>
    </row>
    <row r="13" spans="1:8" ht="15">
      <c r="A13" s="20" t="s">
        <v>51</v>
      </c>
      <c r="B13" s="23" t="s">
        <v>53</v>
      </c>
      <c r="C13" s="31">
        <f>'Баланс-ДДН'!B35</f>
        <v>34881.300000000003</v>
      </c>
      <c r="D13" s="31">
        <f>'Баланс-ДДН'!C35</f>
        <v>36519.9</v>
      </c>
      <c r="E13" s="31">
        <f>'Баланс-ДДН'!D35</f>
        <v>38691.1</v>
      </c>
      <c r="F13" s="31">
        <f>'Баланс-ДДН'!E35</f>
        <v>44248.700000000004</v>
      </c>
      <c r="G13" s="31">
        <f>'Баланс-ДДН'!F35</f>
        <v>51647.600000000006</v>
      </c>
      <c r="H13" s="31">
        <f>'Баланс-ДДН'!G35</f>
        <v>55442.400000000001</v>
      </c>
    </row>
    <row r="14" spans="1:8" ht="15">
      <c r="A14" s="16" t="s">
        <v>28</v>
      </c>
      <c r="B14" s="19" t="s">
        <v>53</v>
      </c>
      <c r="C14" s="32">
        <f>'Баланс-ДДН'!B25</f>
        <v>32617.5</v>
      </c>
      <c r="D14" s="32">
        <f>'Баланс-ДДН'!C25</f>
        <v>33760.199999999997</v>
      </c>
      <c r="E14" s="32">
        <f>'Баланс-ДДН'!D25</f>
        <v>35711.199999999997</v>
      </c>
      <c r="F14" s="32">
        <f>'Баланс-ДДН'!E25</f>
        <v>40986.9</v>
      </c>
      <c r="G14" s="32">
        <f>'Баланс-ДДН'!F25</f>
        <v>48096.4</v>
      </c>
      <c r="H14" s="32">
        <f>'Баланс-ДДН'!G25</f>
        <v>51601.2</v>
      </c>
    </row>
    <row r="15" spans="1:8" ht="15">
      <c r="A15" s="18" t="s">
        <v>64</v>
      </c>
      <c r="B15" s="24" t="s">
        <v>53</v>
      </c>
      <c r="C15" s="32">
        <f>'Баланс-ДДН'!B26</f>
        <v>29709.200000000001</v>
      </c>
      <c r="D15" s="32">
        <f>'Баланс-ДДН'!C26</f>
        <v>30629.200000000001</v>
      </c>
      <c r="E15" s="32">
        <f>'Баланс-ДДН'!D26</f>
        <v>32443.200000000001</v>
      </c>
      <c r="F15" s="32">
        <f>'Баланс-ДДН'!E26</f>
        <v>37492</v>
      </c>
      <c r="G15" s="32">
        <f>'Баланс-ДДН'!F26</f>
        <v>44367.8</v>
      </c>
      <c r="H15" s="32">
        <f>'Баланс-ДДН'!G26</f>
        <v>47618.7</v>
      </c>
    </row>
    <row r="16" spans="1:8" ht="15">
      <c r="A16" s="41" t="s">
        <v>30</v>
      </c>
      <c r="B16" s="24" t="s">
        <v>53</v>
      </c>
      <c r="C16" s="32">
        <f>'Баланс-ДДН'!B27</f>
        <v>2698.3</v>
      </c>
      <c r="D16" s="32">
        <f>'Баланс-ДДН'!C27</f>
        <v>2921</v>
      </c>
      <c r="E16" s="32">
        <f>'Баланс-ДДН'!D27</f>
        <v>3058</v>
      </c>
      <c r="F16" s="32">
        <f>'Баланс-ДДН'!E27</f>
        <v>3284.9</v>
      </c>
      <c r="G16" s="32">
        <f>'Баланс-ДДН'!F27</f>
        <v>3518.6</v>
      </c>
      <c r="H16" s="32">
        <f>'Баланс-ДДН'!G27</f>
        <v>3772.5</v>
      </c>
    </row>
    <row r="17" spans="1:9" ht="28.5">
      <c r="A17" s="16" t="s">
        <v>32</v>
      </c>
      <c r="B17" s="19" t="s">
        <v>53</v>
      </c>
      <c r="C17" s="32">
        <f>'Баланс-ДДН'!B29</f>
        <v>2141.9</v>
      </c>
      <c r="D17" s="32">
        <f>'Баланс-ДДН'!C29</f>
        <v>2637.8</v>
      </c>
      <c r="E17" s="32">
        <f>'Баланс-ДДН'!D29</f>
        <v>2858</v>
      </c>
      <c r="F17" s="32">
        <f>'Баланс-ДДН'!E29</f>
        <v>3139.9</v>
      </c>
      <c r="G17" s="32">
        <f>'Баланс-ДДН'!F29</f>
        <v>3429.3</v>
      </c>
      <c r="H17" s="32">
        <f>'Баланс-ДДН'!G29</f>
        <v>3719.3</v>
      </c>
    </row>
    <row r="18" spans="1:9" ht="15">
      <c r="A18" s="18" t="s">
        <v>62</v>
      </c>
      <c r="B18" s="24" t="s">
        <v>53</v>
      </c>
      <c r="C18" s="32">
        <f>'Баланс-ДДН'!B30</f>
        <v>2075.5</v>
      </c>
      <c r="D18" s="32">
        <f>'Баланс-ДДН'!C30</f>
        <v>2571.4</v>
      </c>
      <c r="E18" s="32">
        <f>'Баланс-ДДН'!D30</f>
        <v>2791.6</v>
      </c>
      <c r="F18" s="32">
        <f>'Баланс-ДДН'!E30</f>
        <v>3073.5</v>
      </c>
      <c r="G18" s="32">
        <f>'Баланс-ДДН'!F30</f>
        <v>3362.9</v>
      </c>
      <c r="H18" s="32">
        <f>'Баланс-ДДН'!G30</f>
        <v>3652.9</v>
      </c>
    </row>
    <row r="19" spans="1:9" ht="15">
      <c r="A19" s="16" t="s">
        <v>37</v>
      </c>
      <c r="B19" s="19" t="s">
        <v>53</v>
      </c>
      <c r="C19" s="32">
        <f>'Баланс-ДДН'!B34</f>
        <v>121.9</v>
      </c>
      <c r="D19" s="32">
        <f>'Баланс-ДДН'!C34</f>
        <v>121.9</v>
      </c>
      <c r="E19" s="32">
        <f>'Баланс-ДДН'!D34</f>
        <v>121.9</v>
      </c>
      <c r="F19" s="32">
        <f>'Баланс-ДДН'!E34</f>
        <v>121.9</v>
      </c>
      <c r="G19" s="32">
        <f>'Баланс-ДДН'!F34</f>
        <v>121.9</v>
      </c>
      <c r="H19" s="32">
        <f>'Баланс-ДДН'!G34</f>
        <v>121.9</v>
      </c>
    </row>
    <row r="20" spans="1:9" ht="15">
      <c r="A20" s="16"/>
      <c r="B20" s="19"/>
      <c r="C20" s="32"/>
      <c r="D20" s="32"/>
      <c r="E20" s="32"/>
      <c r="F20" s="32"/>
      <c r="G20" s="32"/>
      <c r="H20" s="32"/>
    </row>
    <row r="21" spans="1:9" ht="15">
      <c r="A21" s="22" t="s">
        <v>52</v>
      </c>
      <c r="B21" s="23" t="s">
        <v>53</v>
      </c>
      <c r="C21" s="31">
        <f>'Баланс-ДДН'!B45</f>
        <v>-7223.7</v>
      </c>
      <c r="D21" s="31">
        <f>'Баланс-ДДН'!C45</f>
        <v>-5104.3</v>
      </c>
      <c r="E21" s="31">
        <f>'Баланс-ДДН'!D45</f>
        <v>-3953.9000000000005</v>
      </c>
      <c r="F21" s="31">
        <f>'Баланс-ДДН'!E45</f>
        <v>-6455.5000000000009</v>
      </c>
      <c r="G21" s="31">
        <f>'Баланс-ДДН'!F45</f>
        <v>-10703.4</v>
      </c>
      <c r="H21" s="31">
        <f>'Баланс-ДДН'!G45</f>
        <v>-11300.7</v>
      </c>
    </row>
    <row r="22" spans="1:9" ht="30">
      <c r="A22" s="44" t="s">
        <v>63</v>
      </c>
      <c r="B22" s="87" t="s">
        <v>53</v>
      </c>
      <c r="C22" s="32">
        <f>'Баланс-ДДН'!B40</f>
        <v>-7691</v>
      </c>
      <c r="D22" s="32">
        <f>'Баланс-ДДН'!C40</f>
        <v>-5577.7</v>
      </c>
      <c r="E22" s="32">
        <f>'Баланс-ДДН'!D40</f>
        <v>-4434.6000000000004</v>
      </c>
      <c r="F22" s="32">
        <f>'Баланс-ДДН'!E40</f>
        <v>-6941.6</v>
      </c>
      <c r="G22" s="32">
        <f>'Баланс-ДДН'!F40</f>
        <v>-11193.4</v>
      </c>
      <c r="H22" s="32">
        <f>'Баланс-ДДН'!G40</f>
        <v>-11795.7</v>
      </c>
      <c r="I22" s="40"/>
    </row>
    <row r="23" spans="1:9" ht="15">
      <c r="A23" s="16"/>
      <c r="B23" s="19"/>
      <c r="C23" s="32"/>
      <c r="D23" s="32"/>
      <c r="E23" s="32"/>
      <c r="F23" s="32"/>
      <c r="G23" s="32"/>
      <c r="H23" s="32"/>
    </row>
    <row r="24" spans="1:9" ht="15">
      <c r="A24" s="25" t="s">
        <v>12</v>
      </c>
      <c r="B24" s="10" t="s">
        <v>8</v>
      </c>
      <c r="C24" s="91">
        <v>39.112000000000002</v>
      </c>
      <c r="D24" s="91">
        <v>40</v>
      </c>
      <c r="E24" s="91">
        <v>40.820999999999998</v>
      </c>
      <c r="F24" s="91">
        <v>41.481000000000002</v>
      </c>
      <c r="G24" s="90">
        <v>42.201999999999998</v>
      </c>
      <c r="H24" s="90">
        <v>42.917000000000002</v>
      </c>
    </row>
    <row r="25" spans="1:9" ht="28.5">
      <c r="A25" s="47" t="s">
        <v>5</v>
      </c>
      <c r="B25" s="86" t="s">
        <v>6</v>
      </c>
      <c r="C25" s="52">
        <f>C7/12/C24*1000</f>
        <v>58928.206177132328</v>
      </c>
      <c r="D25" s="52">
        <f>D7/12/D24*1000</f>
        <v>62288.468750000007</v>
      </c>
      <c r="E25" s="52">
        <f t="shared" ref="E25:H25" si="0">E7/12/E24*1000</f>
        <v>68013.432934845638</v>
      </c>
      <c r="F25" s="52">
        <f t="shared" si="0"/>
        <v>73280.865807036171</v>
      </c>
      <c r="G25" s="52">
        <f t="shared" si="0"/>
        <v>78618.371315923039</v>
      </c>
      <c r="H25" s="52">
        <f t="shared" si="0"/>
        <v>84089.566429653874</v>
      </c>
    </row>
    <row r="26" spans="1:9" ht="15">
      <c r="A26" s="16"/>
      <c r="B26" s="16"/>
      <c r="C26" s="32"/>
      <c r="D26" s="32"/>
      <c r="E26" s="32"/>
      <c r="F26" s="32"/>
      <c r="G26" s="32"/>
      <c r="H26" s="32"/>
    </row>
    <row r="27" spans="1:9" ht="31.5">
      <c r="A27" s="48" t="s">
        <v>7</v>
      </c>
      <c r="B27" s="49" t="s">
        <v>2</v>
      </c>
      <c r="C27" s="50">
        <v>106.8</v>
      </c>
      <c r="D27" s="51">
        <f>D7/(C7*D28/100)*100</f>
        <v>102.56372601161704</v>
      </c>
      <c r="E27" s="51">
        <f t="shared" ref="E27:H27" si="1">E7/(D7*E28/100)*100</f>
        <v>104.63117004792235</v>
      </c>
      <c r="F27" s="51">
        <f t="shared" si="1"/>
        <v>104.57185019521842</v>
      </c>
      <c r="G27" s="51">
        <f t="shared" si="1"/>
        <v>104.95035864707809</v>
      </c>
      <c r="H27" s="51">
        <f t="shared" si="1"/>
        <v>104.58780640943164</v>
      </c>
    </row>
    <row r="28" spans="1:9" ht="31.5" customHeight="1">
      <c r="A28" s="9" t="s">
        <v>9</v>
      </c>
      <c r="B28" s="89" t="s">
        <v>2</v>
      </c>
      <c r="C28" s="33">
        <v>114.2</v>
      </c>
      <c r="D28" s="33">
        <v>105.4</v>
      </c>
      <c r="E28" s="33">
        <v>106.5</v>
      </c>
      <c r="F28" s="33">
        <v>104.7</v>
      </c>
      <c r="G28" s="33">
        <v>104</v>
      </c>
      <c r="H28" s="33">
        <v>104</v>
      </c>
    </row>
    <row r="31" spans="1:9">
      <c r="A31" s="11" t="s">
        <v>74</v>
      </c>
    </row>
    <row r="32" spans="1:9">
      <c r="A32" s="11" t="s">
        <v>75</v>
      </c>
    </row>
    <row r="33" spans="1:1">
      <c r="A33" s="5"/>
    </row>
  </sheetData>
  <mergeCells count="3">
    <mergeCell ref="A5:A6"/>
    <mergeCell ref="F5:H5"/>
    <mergeCell ref="B5:B6"/>
  </mergeCells>
  <pageMargins left="1.1023622047244095" right="0.70866141732283472" top="0.59055118110236227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X62"/>
  <sheetViews>
    <sheetView tabSelected="1" workbookViewId="0">
      <selection activeCell="I30" sqref="I30"/>
    </sheetView>
  </sheetViews>
  <sheetFormatPr defaultRowHeight="12.75"/>
  <cols>
    <col min="1" max="1" width="47.7109375" style="61" customWidth="1"/>
    <col min="2" max="7" width="10.5703125" style="62" customWidth="1"/>
    <col min="8" max="24" width="9.140625" style="62"/>
  </cols>
  <sheetData>
    <row r="1" spans="1:24">
      <c r="D1" s="62" t="s">
        <v>10</v>
      </c>
    </row>
    <row r="2" spans="1:24" ht="15.6" customHeight="1">
      <c r="A2" s="102" t="s">
        <v>11</v>
      </c>
      <c r="B2" s="102"/>
      <c r="C2" s="102"/>
      <c r="D2" s="102"/>
      <c r="E2" s="102"/>
      <c r="F2" s="102"/>
    </row>
    <row r="3" spans="1:24" ht="15" customHeight="1">
      <c r="A3" s="101" t="s">
        <v>49</v>
      </c>
      <c r="B3" s="101"/>
      <c r="C3" s="101"/>
      <c r="D3" s="101"/>
      <c r="E3" s="101"/>
      <c r="F3" s="101"/>
    </row>
    <row r="4" spans="1:24">
      <c r="F4" s="63" t="s">
        <v>13</v>
      </c>
    </row>
    <row r="5" spans="1:24">
      <c r="A5" s="98"/>
      <c r="B5" s="64" t="s">
        <v>4</v>
      </c>
      <c r="C5" s="64" t="s">
        <v>4</v>
      </c>
      <c r="D5" s="65" t="s">
        <v>0</v>
      </c>
      <c r="E5" s="99" t="s">
        <v>1</v>
      </c>
      <c r="F5" s="100"/>
      <c r="G5" s="100"/>
    </row>
    <row r="6" spans="1:24">
      <c r="A6" s="98"/>
      <c r="B6" s="66">
        <v>2022</v>
      </c>
      <c r="C6" s="66">
        <v>2023</v>
      </c>
      <c r="D6" s="66">
        <v>2024</v>
      </c>
      <c r="E6" s="67">
        <v>2025</v>
      </c>
      <c r="F6" s="67">
        <v>2026</v>
      </c>
      <c r="G6" s="67">
        <v>2027</v>
      </c>
    </row>
    <row r="7" spans="1:24" s="14" customFormat="1" ht="14.25">
      <c r="A7" s="68" t="s">
        <v>47</v>
      </c>
      <c r="B7" s="69"/>
      <c r="C7" s="69"/>
      <c r="D7" s="69"/>
      <c r="E7" s="70"/>
      <c r="F7" s="71"/>
      <c r="G7" s="71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</row>
    <row r="8" spans="1:24" s="57" customFormat="1" ht="14.25">
      <c r="A8" s="72" t="s">
        <v>15</v>
      </c>
      <c r="B8" s="92">
        <v>12276.8</v>
      </c>
      <c r="C8" s="73">
        <v>14229.3</v>
      </c>
      <c r="D8" s="73">
        <v>16035.6</v>
      </c>
      <c r="E8" s="73">
        <v>17414.7</v>
      </c>
      <c r="F8" s="73">
        <v>18790.400000000001</v>
      </c>
      <c r="G8" s="73">
        <v>20105.8</v>
      </c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</row>
    <row r="9" spans="1:24" s="57" customFormat="1" ht="28.5">
      <c r="A9" s="74" t="s">
        <v>16</v>
      </c>
      <c r="B9" s="73">
        <v>9211.5</v>
      </c>
      <c r="C9" s="73">
        <f>B9*1.11</f>
        <v>10224.765000000001</v>
      </c>
      <c r="D9" s="73">
        <f t="shared" ref="D9:G9" si="0">C9*1.11</f>
        <v>11349.489150000003</v>
      </c>
      <c r="E9" s="73">
        <f t="shared" si="0"/>
        <v>12597.932956500004</v>
      </c>
      <c r="F9" s="73">
        <f t="shared" si="0"/>
        <v>13983.705581715007</v>
      </c>
      <c r="G9" s="73">
        <f t="shared" si="0"/>
        <v>15521.913195703659</v>
      </c>
      <c r="H9" s="60"/>
      <c r="I9" s="75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</row>
    <row r="10" spans="1:24" s="57" customFormat="1" ht="14.25">
      <c r="A10" s="72" t="s">
        <v>17</v>
      </c>
      <c r="B10" s="73">
        <f>SUM(B11:B14)</f>
        <v>3683.7000000000003</v>
      </c>
      <c r="C10" s="73">
        <f>SUM(C11:C14)</f>
        <v>4194.2999999999993</v>
      </c>
      <c r="D10" s="73">
        <f t="shared" ref="D10:G10" si="1">SUM(D11:D14)</f>
        <v>4679.1230000000005</v>
      </c>
      <c r="E10" s="73">
        <f t="shared" si="1"/>
        <v>5209.5201380000017</v>
      </c>
      <c r="F10" s="73">
        <f t="shared" si="1"/>
        <v>5782.3813531800015</v>
      </c>
      <c r="G10" s="73">
        <f t="shared" si="1"/>
        <v>6418.2463020298028</v>
      </c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</row>
    <row r="11" spans="1:24" s="57" customFormat="1" ht="15">
      <c r="A11" s="76" t="s">
        <v>18</v>
      </c>
      <c r="B11" s="58">
        <v>2032.3</v>
      </c>
      <c r="C11" s="58">
        <v>2361.4</v>
      </c>
      <c r="D11" s="58">
        <f>C11*1.12</f>
        <v>2644.7680000000005</v>
      </c>
      <c r="E11" s="58">
        <f>D11*1.116</f>
        <v>2951.5610880000008</v>
      </c>
      <c r="F11" s="58">
        <f>E11*1.11</f>
        <v>3276.2328076800013</v>
      </c>
      <c r="G11" s="58">
        <f>F11*1.11</f>
        <v>3636.6184165248019</v>
      </c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</row>
    <row r="12" spans="1:24" s="57" customFormat="1" ht="15">
      <c r="A12" s="76" t="s">
        <v>19</v>
      </c>
      <c r="B12" s="58">
        <v>1649</v>
      </c>
      <c r="C12" s="58">
        <v>1830.5</v>
      </c>
      <c r="D12" s="58">
        <f>C12*1.11</f>
        <v>2031.8550000000002</v>
      </c>
      <c r="E12" s="58">
        <f t="shared" ref="E12:G12" si="2">D12*1.11</f>
        <v>2255.3590500000005</v>
      </c>
      <c r="F12" s="58">
        <f t="shared" si="2"/>
        <v>2503.4485455000008</v>
      </c>
      <c r="G12" s="58">
        <f t="shared" si="2"/>
        <v>2778.8278855050012</v>
      </c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</row>
    <row r="13" spans="1:24" s="57" customFormat="1" ht="15">
      <c r="A13" s="76" t="s">
        <v>20</v>
      </c>
      <c r="B13" s="58">
        <v>0.9</v>
      </c>
      <c r="C13" s="58">
        <v>0.9</v>
      </c>
      <c r="D13" s="58">
        <v>1</v>
      </c>
      <c r="E13" s="58">
        <v>1.1000000000000001</v>
      </c>
      <c r="F13" s="58">
        <v>1.2</v>
      </c>
      <c r="G13" s="58">
        <v>1.3</v>
      </c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</row>
    <row r="14" spans="1:24" s="57" customFormat="1" ht="15">
      <c r="A14" s="76" t="s">
        <v>21</v>
      </c>
      <c r="B14" s="58">
        <v>1.5</v>
      </c>
      <c r="C14" s="58">
        <v>1.5</v>
      </c>
      <c r="D14" s="58">
        <v>1.5</v>
      </c>
      <c r="E14" s="58">
        <v>1.5</v>
      </c>
      <c r="F14" s="58">
        <v>1.5</v>
      </c>
      <c r="G14" s="58">
        <v>1.5</v>
      </c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</row>
    <row r="15" spans="1:24" s="14" customFormat="1" ht="14.25">
      <c r="A15" s="72" t="s">
        <v>67</v>
      </c>
      <c r="B15" s="73">
        <f>B16+B21</f>
        <v>2485.6</v>
      </c>
      <c r="C15" s="73">
        <f>C16+C21</f>
        <v>1250.0999999999999</v>
      </c>
      <c r="D15" s="73">
        <f t="shared" ref="D15:G15" si="3">D16+D21</f>
        <v>1252.3040000000001</v>
      </c>
      <c r="E15" s="73">
        <f t="shared" si="3"/>
        <v>1255.0100400000001</v>
      </c>
      <c r="F15" s="73">
        <f t="shared" si="3"/>
        <v>1257.7431403999999</v>
      </c>
      <c r="G15" s="73">
        <f t="shared" si="3"/>
        <v>1260.5035718039999</v>
      </c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</row>
    <row r="16" spans="1:24" s="56" customFormat="1" ht="15">
      <c r="A16" s="77" t="s">
        <v>68</v>
      </c>
      <c r="B16" s="78">
        <f>SUM(B17:B20)</f>
        <v>432.9</v>
      </c>
      <c r="C16" s="78">
        <f>SUM(C17:C20)</f>
        <v>335.09999999999997</v>
      </c>
      <c r="D16" s="78">
        <f t="shared" ref="D16:G16" si="4">SUM(D17:D20)</f>
        <v>332.30399999999997</v>
      </c>
      <c r="E16" s="78">
        <f t="shared" si="4"/>
        <v>335.01004</v>
      </c>
      <c r="F16" s="78">
        <f t="shared" si="4"/>
        <v>337.74314039999996</v>
      </c>
      <c r="G16" s="78">
        <f t="shared" si="4"/>
        <v>340.50357180399999</v>
      </c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</row>
    <row r="17" spans="1:24" s="14" customFormat="1" ht="15">
      <c r="A17" s="76" t="s">
        <v>22</v>
      </c>
      <c r="B17" s="58">
        <v>60</v>
      </c>
      <c r="C17" s="58">
        <v>60</v>
      </c>
      <c r="D17" s="58">
        <v>60</v>
      </c>
      <c r="E17" s="58">
        <v>60</v>
      </c>
      <c r="F17" s="58">
        <v>60</v>
      </c>
      <c r="G17" s="58">
        <v>60</v>
      </c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</row>
    <row r="18" spans="1:24" s="60" customFormat="1" ht="45">
      <c r="A18" s="76" t="s">
        <v>23</v>
      </c>
      <c r="B18" s="58">
        <v>351</v>
      </c>
      <c r="C18" s="58">
        <v>253</v>
      </c>
      <c r="D18" s="58">
        <v>250</v>
      </c>
      <c r="E18" s="58">
        <f t="shared" ref="E18:G18" si="5">D18*1.01</f>
        <v>252.5</v>
      </c>
      <c r="F18" s="58">
        <f t="shared" si="5"/>
        <v>255.02500000000001</v>
      </c>
      <c r="G18" s="58">
        <f t="shared" si="5"/>
        <v>257.57524999999998</v>
      </c>
    </row>
    <row r="19" spans="1:24" s="60" customFormat="1" ht="30">
      <c r="A19" s="76" t="s">
        <v>24</v>
      </c>
      <c r="B19" s="58">
        <v>20.2</v>
      </c>
      <c r="C19" s="58">
        <v>20.399999999999999</v>
      </c>
      <c r="D19" s="58">
        <f t="shared" ref="D19:G19" si="6">C19*1.01</f>
        <v>20.603999999999999</v>
      </c>
      <c r="E19" s="58">
        <f t="shared" si="6"/>
        <v>20.810040000000001</v>
      </c>
      <c r="F19" s="58">
        <f t="shared" si="6"/>
        <v>21.0181404</v>
      </c>
      <c r="G19" s="58">
        <f t="shared" si="6"/>
        <v>21.228321804</v>
      </c>
    </row>
    <row r="20" spans="1:24" s="60" customFormat="1" ht="30">
      <c r="A20" s="76" t="s">
        <v>25</v>
      </c>
      <c r="B20" s="58">
        <v>1.7</v>
      </c>
      <c r="C20" s="58">
        <v>1.7</v>
      </c>
      <c r="D20" s="58">
        <v>1.7</v>
      </c>
      <c r="E20" s="58">
        <v>1.7</v>
      </c>
      <c r="F20" s="58">
        <v>1.7</v>
      </c>
      <c r="G20" s="58">
        <v>1.7</v>
      </c>
    </row>
    <row r="21" spans="1:24" s="60" customFormat="1" ht="15">
      <c r="A21" s="80" t="s">
        <v>69</v>
      </c>
      <c r="B21" s="73">
        <f t="shared" ref="B21:G21" si="7">B22</f>
        <v>2052.6999999999998</v>
      </c>
      <c r="C21" s="73">
        <f t="shared" si="7"/>
        <v>915</v>
      </c>
      <c r="D21" s="73">
        <f t="shared" si="7"/>
        <v>920</v>
      </c>
      <c r="E21" s="73">
        <f t="shared" si="7"/>
        <v>920</v>
      </c>
      <c r="F21" s="73">
        <f t="shared" si="7"/>
        <v>920</v>
      </c>
      <c r="G21" s="73">
        <f t="shared" si="7"/>
        <v>920</v>
      </c>
    </row>
    <row r="22" spans="1:24" s="60" customFormat="1" ht="45">
      <c r="A22" s="76" t="s">
        <v>26</v>
      </c>
      <c r="B22" s="58">
        <v>2052.6999999999998</v>
      </c>
      <c r="C22" s="58">
        <v>915</v>
      </c>
      <c r="D22" s="58">
        <v>920</v>
      </c>
      <c r="E22" s="58">
        <v>920</v>
      </c>
      <c r="F22" s="58">
        <v>920</v>
      </c>
      <c r="G22" s="58">
        <v>920</v>
      </c>
    </row>
    <row r="23" spans="1:24" s="81" customFormat="1" ht="18" customHeight="1">
      <c r="A23" s="72" t="s">
        <v>70</v>
      </c>
      <c r="B23" s="73">
        <f t="shared" ref="B23:G23" si="8">B8+B9+B10+B15</f>
        <v>27657.599999999999</v>
      </c>
      <c r="C23" s="73">
        <f t="shared" si="8"/>
        <v>29898.465</v>
      </c>
      <c r="D23" s="73">
        <f t="shared" si="8"/>
        <v>33316.516150000003</v>
      </c>
      <c r="E23" s="73">
        <f t="shared" si="8"/>
        <v>36477.163134500006</v>
      </c>
      <c r="F23" s="73">
        <f t="shared" si="8"/>
        <v>39814.23007529501</v>
      </c>
      <c r="G23" s="73">
        <f t="shared" si="8"/>
        <v>43306.463069537465</v>
      </c>
    </row>
    <row r="24" spans="1:24" s="60" customFormat="1" ht="14.25">
      <c r="A24" s="68" t="s">
        <v>27</v>
      </c>
      <c r="B24" s="58"/>
      <c r="C24" s="58"/>
      <c r="D24" s="58"/>
      <c r="E24" s="58"/>
      <c r="F24" s="58"/>
      <c r="G24" s="58"/>
    </row>
    <row r="25" spans="1:24" s="81" customFormat="1" ht="14.25">
      <c r="A25" s="72" t="s">
        <v>28</v>
      </c>
      <c r="B25" s="73">
        <f>SUM(B26:B28)</f>
        <v>32617.5</v>
      </c>
      <c r="C25" s="73">
        <f>SUM(C26:C28)</f>
        <v>33760.199999999997</v>
      </c>
      <c r="D25" s="73">
        <f t="shared" ref="D25:G25" si="9">SUM(D26:D28)</f>
        <v>35711.199999999997</v>
      </c>
      <c r="E25" s="73">
        <f t="shared" si="9"/>
        <v>40986.9</v>
      </c>
      <c r="F25" s="73">
        <f t="shared" si="9"/>
        <v>48096.4</v>
      </c>
      <c r="G25" s="73">
        <f t="shared" si="9"/>
        <v>51601.2</v>
      </c>
    </row>
    <row r="26" spans="1:24" s="60" customFormat="1" ht="15">
      <c r="A26" s="82" t="s">
        <v>29</v>
      </c>
      <c r="B26" s="58">
        <v>29709.200000000001</v>
      </c>
      <c r="C26" s="58">
        <v>30629.200000000001</v>
      </c>
      <c r="D26" s="58">
        <v>32443.200000000001</v>
      </c>
      <c r="E26" s="58">
        <v>37492</v>
      </c>
      <c r="F26" s="58">
        <v>44367.8</v>
      </c>
      <c r="G26" s="58">
        <v>47618.7</v>
      </c>
    </row>
    <row r="27" spans="1:24" s="60" customFormat="1" ht="15">
      <c r="A27" s="82" t="s">
        <v>30</v>
      </c>
      <c r="B27" s="58">
        <v>2698.3</v>
      </c>
      <c r="C27" s="58">
        <v>2921</v>
      </c>
      <c r="D27" s="58">
        <v>3058</v>
      </c>
      <c r="E27" s="58">
        <v>3284.9</v>
      </c>
      <c r="F27" s="58">
        <v>3518.6</v>
      </c>
      <c r="G27" s="58">
        <v>3772.5</v>
      </c>
    </row>
    <row r="28" spans="1:24" s="60" customFormat="1" ht="45">
      <c r="A28" s="76" t="s">
        <v>31</v>
      </c>
      <c r="B28" s="58">
        <v>210</v>
      </c>
      <c r="C28" s="58">
        <v>210</v>
      </c>
      <c r="D28" s="58">
        <v>210</v>
      </c>
      <c r="E28" s="58">
        <v>210</v>
      </c>
      <c r="F28" s="58">
        <v>210</v>
      </c>
      <c r="G28" s="58">
        <v>210</v>
      </c>
    </row>
    <row r="29" spans="1:24" s="81" customFormat="1" ht="28.5">
      <c r="A29" s="72" t="s">
        <v>32</v>
      </c>
      <c r="B29" s="73">
        <f>SUM(B30:B33)</f>
        <v>2141.9</v>
      </c>
      <c r="C29" s="73">
        <f>SUM(C30:C33)</f>
        <v>2637.8</v>
      </c>
      <c r="D29" s="73">
        <f t="shared" ref="D29:G29" si="10">SUM(D30:D33)</f>
        <v>2858</v>
      </c>
      <c r="E29" s="73">
        <f t="shared" si="10"/>
        <v>3139.9</v>
      </c>
      <c r="F29" s="73">
        <f t="shared" si="10"/>
        <v>3429.3</v>
      </c>
      <c r="G29" s="73">
        <f t="shared" si="10"/>
        <v>3719.3</v>
      </c>
    </row>
    <row r="30" spans="1:24" s="60" customFormat="1" ht="15">
      <c r="A30" s="82" t="s">
        <v>33</v>
      </c>
      <c r="B30" s="58">
        <v>2075.5</v>
      </c>
      <c r="C30" s="58">
        <v>2571.4</v>
      </c>
      <c r="D30" s="58">
        <v>2791.6</v>
      </c>
      <c r="E30" s="58">
        <v>3073.5</v>
      </c>
      <c r="F30" s="58">
        <v>3362.9</v>
      </c>
      <c r="G30" s="58">
        <v>3652.9</v>
      </c>
    </row>
    <row r="31" spans="1:24" s="60" customFormat="1" ht="15">
      <c r="A31" s="82" t="s">
        <v>34</v>
      </c>
      <c r="B31" s="58">
        <v>5.4</v>
      </c>
      <c r="C31" s="58">
        <v>5.4</v>
      </c>
      <c r="D31" s="58">
        <v>5.4</v>
      </c>
      <c r="E31" s="58">
        <v>5.4</v>
      </c>
      <c r="F31" s="58">
        <v>5.4</v>
      </c>
      <c r="G31" s="58">
        <v>5.4</v>
      </c>
    </row>
    <row r="32" spans="1:24" s="60" customFormat="1" ht="30">
      <c r="A32" s="82" t="s">
        <v>35</v>
      </c>
      <c r="B32" s="58">
        <v>1.4</v>
      </c>
      <c r="C32" s="58">
        <v>1.4</v>
      </c>
      <c r="D32" s="58">
        <v>1.4</v>
      </c>
      <c r="E32" s="58">
        <v>1.4</v>
      </c>
      <c r="F32" s="58">
        <v>1.4</v>
      </c>
      <c r="G32" s="58">
        <v>1.4</v>
      </c>
    </row>
    <row r="33" spans="1:24" s="60" customFormat="1" ht="45">
      <c r="A33" s="82" t="s">
        <v>36</v>
      </c>
      <c r="B33" s="58">
        <v>59.6</v>
      </c>
      <c r="C33" s="58">
        <v>59.6</v>
      </c>
      <c r="D33" s="58">
        <v>59.6</v>
      </c>
      <c r="E33" s="58">
        <v>59.6</v>
      </c>
      <c r="F33" s="58">
        <v>59.6</v>
      </c>
      <c r="G33" s="58">
        <v>59.6</v>
      </c>
    </row>
    <row r="34" spans="1:24" s="60" customFormat="1" ht="14.25">
      <c r="A34" s="72" t="s">
        <v>37</v>
      </c>
      <c r="B34" s="73">
        <v>121.9</v>
      </c>
      <c r="C34" s="73">
        <v>121.9</v>
      </c>
      <c r="D34" s="73">
        <v>121.9</v>
      </c>
      <c r="E34" s="73">
        <v>121.9</v>
      </c>
      <c r="F34" s="73">
        <v>121.9</v>
      </c>
      <c r="G34" s="73">
        <v>121.9</v>
      </c>
    </row>
    <row r="35" spans="1:24" s="60" customFormat="1" ht="14.25">
      <c r="A35" s="72" t="s">
        <v>38</v>
      </c>
      <c r="B35" s="73">
        <f>B25+B29+B34</f>
        <v>34881.300000000003</v>
      </c>
      <c r="C35" s="73">
        <f>C25+C29+C34</f>
        <v>36519.9</v>
      </c>
      <c r="D35" s="73">
        <f t="shared" ref="D35:G35" si="11">D25+D29+D34</f>
        <v>38691.1</v>
      </c>
      <c r="E35" s="73">
        <f t="shared" si="11"/>
        <v>44248.700000000004</v>
      </c>
      <c r="F35" s="73">
        <f t="shared" si="11"/>
        <v>51647.600000000006</v>
      </c>
      <c r="G35" s="73">
        <f t="shared" si="11"/>
        <v>55442.400000000001</v>
      </c>
    </row>
    <row r="36" spans="1:24" s="60" customFormat="1" ht="14.25">
      <c r="A36" s="83" t="s">
        <v>39</v>
      </c>
      <c r="B36" s="58"/>
      <c r="C36" s="71"/>
      <c r="D36" s="71"/>
      <c r="E36" s="71"/>
      <c r="F36" s="71"/>
      <c r="G36" s="71"/>
    </row>
    <row r="37" spans="1:24" s="60" customFormat="1" ht="31.5" customHeight="1">
      <c r="A37" s="72" t="s">
        <v>40</v>
      </c>
      <c r="B37" s="58">
        <v>103</v>
      </c>
      <c r="C37" s="58">
        <v>103</v>
      </c>
      <c r="D37" s="58">
        <v>103</v>
      </c>
      <c r="E37" s="58">
        <v>103</v>
      </c>
      <c r="F37" s="58">
        <v>103</v>
      </c>
      <c r="G37" s="58">
        <v>103</v>
      </c>
    </row>
    <row r="38" spans="1:24" s="14" customFormat="1" ht="28.5">
      <c r="A38" s="72" t="s">
        <v>41</v>
      </c>
      <c r="B38" s="58">
        <v>2.6</v>
      </c>
      <c r="C38" s="58">
        <v>2.7</v>
      </c>
      <c r="D38" s="58">
        <v>2.7</v>
      </c>
      <c r="E38" s="58">
        <v>2.7</v>
      </c>
      <c r="F38" s="58">
        <v>2.7</v>
      </c>
      <c r="G38" s="58">
        <v>2.7</v>
      </c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</row>
    <row r="39" spans="1:24" s="14" customFormat="1" ht="30" customHeight="1">
      <c r="A39" s="72" t="s">
        <v>65</v>
      </c>
      <c r="B39" s="58">
        <v>60.5</v>
      </c>
      <c r="C39" s="58">
        <v>61.5</v>
      </c>
      <c r="D39" s="58">
        <v>63.8</v>
      </c>
      <c r="E39" s="58">
        <v>67.2</v>
      </c>
      <c r="F39" s="58">
        <v>69.099999999999994</v>
      </c>
      <c r="G39" s="58">
        <v>69.099999999999994</v>
      </c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</row>
    <row r="40" spans="1:24" s="14" customFormat="1" ht="28.5">
      <c r="A40" s="72" t="s">
        <v>42</v>
      </c>
      <c r="B40" s="58">
        <v>-7691</v>
      </c>
      <c r="C40" s="58">
        <v>-5577.7</v>
      </c>
      <c r="D40" s="58">
        <v>-4434.6000000000004</v>
      </c>
      <c r="E40" s="58">
        <v>-6941.6</v>
      </c>
      <c r="F40" s="58">
        <v>-11193.4</v>
      </c>
      <c r="G40" s="58">
        <v>-11795.7</v>
      </c>
      <c r="H40" s="60"/>
      <c r="I40" s="60"/>
      <c r="J40" s="75"/>
      <c r="K40" s="75"/>
      <c r="L40" s="75"/>
      <c r="M40" s="75"/>
      <c r="N40" s="75"/>
      <c r="O40" s="60"/>
      <c r="P40" s="60"/>
      <c r="Q40" s="60"/>
      <c r="R40" s="60"/>
      <c r="S40" s="60"/>
      <c r="T40" s="60"/>
      <c r="U40" s="60"/>
      <c r="V40" s="60"/>
      <c r="W40" s="60"/>
      <c r="X40" s="60"/>
    </row>
    <row r="41" spans="1:24" s="14" customFormat="1" ht="14.25">
      <c r="A41" s="72" t="s">
        <v>43</v>
      </c>
      <c r="B41" s="58">
        <v>200</v>
      </c>
      <c r="C41" s="58">
        <v>205</v>
      </c>
      <c r="D41" s="58">
        <v>210</v>
      </c>
      <c r="E41" s="58">
        <v>212</v>
      </c>
      <c r="F41" s="58">
        <v>214</v>
      </c>
      <c r="G41" s="58">
        <v>219</v>
      </c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</row>
    <row r="42" spans="1:24" s="14" customFormat="1" ht="33" customHeight="1">
      <c r="A42" s="72" t="s">
        <v>44</v>
      </c>
      <c r="B42" s="58">
        <v>12.2</v>
      </c>
      <c r="C42" s="58">
        <v>12.2</v>
      </c>
      <c r="D42" s="58">
        <v>12.2</v>
      </c>
      <c r="E42" s="58">
        <v>12.2</v>
      </c>
      <c r="F42" s="58">
        <v>12.2</v>
      </c>
      <c r="G42" s="58">
        <v>12.2</v>
      </c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</row>
    <row r="43" spans="1:24" s="14" customFormat="1" ht="28.5">
      <c r="A43" s="72" t="s">
        <v>45</v>
      </c>
      <c r="B43" s="58">
        <v>1</v>
      </c>
      <c r="C43" s="58">
        <v>1</v>
      </c>
      <c r="D43" s="58">
        <v>1</v>
      </c>
      <c r="E43" s="58">
        <v>1</v>
      </c>
      <c r="F43" s="58">
        <v>1</v>
      </c>
      <c r="G43" s="58">
        <v>1</v>
      </c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</row>
    <row r="44" spans="1:24" s="14" customFormat="1" ht="14.25">
      <c r="A44" s="84" t="s">
        <v>46</v>
      </c>
      <c r="B44" s="58">
        <v>90</v>
      </c>
      <c r="C44" s="58">
        <v>90</v>
      </c>
      <c r="D44" s="58">
        <v>90</v>
      </c>
      <c r="E44" s="58">
        <v>90</v>
      </c>
      <c r="F44" s="58">
        <v>90</v>
      </c>
      <c r="G44" s="58">
        <v>90</v>
      </c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</row>
    <row r="45" spans="1:24" s="14" customFormat="1" ht="30.6" customHeight="1">
      <c r="A45" s="72" t="s">
        <v>66</v>
      </c>
      <c r="B45" s="58">
        <f>B37+B38+B39+B40+B41+B42-B43+B44</f>
        <v>-7223.7</v>
      </c>
      <c r="C45" s="58">
        <f>C37+C38+C39+C40+C41+C42-C43+C44</f>
        <v>-5104.3</v>
      </c>
      <c r="D45" s="58">
        <f t="shared" ref="D45:G45" si="12">D37+D38+D39+D40+D41+D42-D43+D44</f>
        <v>-3953.9000000000005</v>
      </c>
      <c r="E45" s="58">
        <f t="shared" si="12"/>
        <v>-6455.5000000000009</v>
      </c>
      <c r="F45" s="58">
        <f t="shared" si="12"/>
        <v>-10703.4</v>
      </c>
      <c r="G45" s="58">
        <f t="shared" si="12"/>
        <v>-11300.7</v>
      </c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</row>
    <row r="46" spans="1:24" s="14" customFormat="1" ht="13.15" customHeight="1">
      <c r="A46" s="85"/>
      <c r="B46" s="58"/>
      <c r="C46" s="71"/>
      <c r="D46" s="71"/>
      <c r="E46" s="71"/>
      <c r="F46" s="71"/>
      <c r="G46" s="71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</row>
    <row r="47" spans="1:24" s="14" customFormat="1" ht="16.899999999999999" customHeight="1">
      <c r="A47" s="84" t="s">
        <v>48</v>
      </c>
      <c r="B47" s="58">
        <f>B23-B35-B45</f>
        <v>0</v>
      </c>
      <c r="C47" s="58">
        <f>C23-C35-C45</f>
        <v>-1517.1350000000011</v>
      </c>
      <c r="D47" s="58">
        <f t="shared" ref="D47:G47" si="13">D23-D35-D45</f>
        <v>-1420.6838499999949</v>
      </c>
      <c r="E47" s="58">
        <f t="shared" si="13"/>
        <v>-1316.0368654999975</v>
      </c>
      <c r="F47" s="58">
        <f t="shared" si="13"/>
        <v>-1129.9699247049957</v>
      </c>
      <c r="G47" s="58">
        <f t="shared" si="13"/>
        <v>-835.23693046253538</v>
      </c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</row>
    <row r="48" spans="1:24" s="14" customFormat="1" ht="11.25">
      <c r="A48" s="59"/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</row>
    <row r="49" spans="1:24" s="14" customFormat="1" ht="11.25">
      <c r="A49" s="59"/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</row>
    <row r="50" spans="1:24" s="14" customFormat="1" ht="11.25">
      <c r="A50" s="59"/>
      <c r="B50" s="60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</row>
    <row r="51" spans="1:24" s="14" customFormat="1" ht="11.25">
      <c r="A51" s="59"/>
      <c r="B51" s="60"/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</row>
    <row r="52" spans="1:24" s="60" customFormat="1" ht="11.25">
      <c r="A52" s="59"/>
    </row>
    <row r="53" spans="1:24" s="14" customFormat="1" ht="11.25">
      <c r="A53" s="59"/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</row>
    <row r="54" spans="1:24" s="14" customFormat="1" ht="11.25">
      <c r="A54" s="59"/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</row>
    <row r="55" spans="1:24" s="14" customFormat="1" ht="11.25">
      <c r="A55" s="59"/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</row>
    <row r="56" spans="1:24" s="14" customFormat="1" ht="11.25">
      <c r="A56" s="59"/>
      <c r="B56" s="60"/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</row>
    <row r="57" spans="1:24" s="14" customFormat="1" ht="11.25">
      <c r="A57" s="59"/>
      <c r="B57" s="60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</row>
    <row r="58" spans="1:24" s="14" customFormat="1" ht="11.25">
      <c r="A58" s="59"/>
      <c r="B58" s="6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</row>
    <row r="59" spans="1:24" s="14" customFormat="1" ht="11.25">
      <c r="A59" s="59"/>
      <c r="B59" s="60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</row>
    <row r="60" spans="1:24" s="14" customFormat="1" ht="11.25">
      <c r="A60" s="59"/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</row>
    <row r="61" spans="1:24" s="14" customFormat="1" ht="11.25">
      <c r="A61" s="59"/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</row>
    <row r="62" spans="1:24" s="14" customFormat="1" ht="11.25">
      <c r="A62" s="59"/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</row>
  </sheetData>
  <mergeCells count="4">
    <mergeCell ref="A5:A6"/>
    <mergeCell ref="E5:G5"/>
    <mergeCell ref="A3:F3"/>
    <mergeCell ref="A2:F2"/>
  </mergeCells>
  <phoneticPr fontId="0" type="noConversion"/>
  <printOptions horizontalCentered="1"/>
  <pageMargins left="0.47244094488188981" right="0.31496062992125984" top="0.47244094488188981" bottom="0.27559055118110237" header="0.27559055118110237" footer="0.19685039370078741"/>
  <pageSetup paperSize="9" scale="75" fitToHeight="0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Q28"/>
  <sheetViews>
    <sheetView workbookViewId="0">
      <selection activeCell="E10" sqref="E10"/>
    </sheetView>
  </sheetViews>
  <sheetFormatPr defaultRowHeight="12.75"/>
  <cols>
    <col min="1" max="1" width="35.7109375" customWidth="1"/>
    <col min="2" max="3" width="10.85546875" customWidth="1"/>
    <col min="4" max="5" width="7.85546875" customWidth="1"/>
    <col min="6" max="6" width="10.85546875" customWidth="1"/>
    <col min="7" max="7" width="8" bestFit="1" customWidth="1"/>
    <col min="8" max="8" width="8.140625" bestFit="1" customWidth="1"/>
    <col min="9" max="9" width="10.85546875" customWidth="1"/>
    <col min="10" max="10" width="8" bestFit="1" customWidth="1"/>
    <col min="11" max="11" width="6.85546875" bestFit="1" customWidth="1"/>
    <col min="12" max="12" width="10.85546875" customWidth="1"/>
    <col min="13" max="13" width="8" bestFit="1" customWidth="1"/>
    <col min="14" max="14" width="7" customWidth="1"/>
    <col min="15" max="15" width="10.85546875" customWidth="1"/>
    <col min="16" max="16" width="8" bestFit="1" customWidth="1"/>
    <col min="17" max="17" width="6.85546875" bestFit="1" customWidth="1"/>
  </cols>
  <sheetData>
    <row r="1" spans="1:17" ht="15">
      <c r="A1" s="45" t="s">
        <v>3</v>
      </c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7" ht="15">
      <c r="A2" s="46" t="s">
        <v>73</v>
      </c>
      <c r="B2" s="3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7">
      <c r="A3" s="27" t="s">
        <v>14</v>
      </c>
      <c r="B3" s="6"/>
      <c r="C3" s="6"/>
      <c r="D3" s="6"/>
      <c r="E3" s="6"/>
      <c r="F3" s="6"/>
      <c r="G3" s="6"/>
      <c r="H3" s="6"/>
      <c r="I3" s="5"/>
      <c r="J3" s="5"/>
      <c r="K3" s="5"/>
      <c r="L3" s="5"/>
      <c r="M3" s="5"/>
      <c r="N3" s="5"/>
      <c r="O3" s="5"/>
    </row>
    <row r="4" spans="1:17">
      <c r="B4" s="55">
        <f>SUM(B8,B9,B10,B11)</f>
        <v>27657.599999999999</v>
      </c>
      <c r="C4" s="55">
        <f>SUM(C8,C9,C10,C11)</f>
        <v>29898.465</v>
      </c>
      <c r="F4" s="55">
        <f>SUM(F8,F9,F10,F11)</f>
        <v>33316.516150000003</v>
      </c>
      <c r="I4" s="55">
        <f>SUM(I8,I9,I10,I11)</f>
        <v>36477.163134500006</v>
      </c>
      <c r="L4" s="55">
        <f>SUM(L8,L9,L10,L11)</f>
        <v>39814.23007529501</v>
      </c>
      <c r="O4" s="55">
        <f>SUM(O8,O9,O10,O11)</f>
        <v>43306.463069537465</v>
      </c>
    </row>
    <row r="5" spans="1:17" ht="13.15" customHeight="1">
      <c r="A5" s="93"/>
      <c r="B5" s="106" t="s">
        <v>76</v>
      </c>
      <c r="C5" s="108" t="s">
        <v>77</v>
      </c>
      <c r="D5" s="108"/>
      <c r="E5" s="108"/>
      <c r="F5" s="103" t="s">
        <v>78</v>
      </c>
      <c r="G5" s="104"/>
      <c r="H5" s="105"/>
      <c r="I5" s="103" t="s">
        <v>71</v>
      </c>
      <c r="J5" s="104"/>
      <c r="K5" s="105"/>
      <c r="L5" s="103" t="s">
        <v>72</v>
      </c>
      <c r="M5" s="104"/>
      <c r="N5" s="105"/>
      <c r="O5" s="103" t="s">
        <v>79</v>
      </c>
      <c r="P5" s="104"/>
      <c r="Q5" s="105"/>
    </row>
    <row r="6" spans="1:17" ht="23.45" customHeight="1">
      <c r="A6" s="93"/>
      <c r="B6" s="107"/>
      <c r="C6" s="8" t="s">
        <v>53</v>
      </c>
      <c r="D6" s="34" t="s">
        <v>56</v>
      </c>
      <c r="E6" s="34" t="s">
        <v>55</v>
      </c>
      <c r="F6" s="8" t="s">
        <v>53</v>
      </c>
      <c r="G6" s="34" t="s">
        <v>56</v>
      </c>
      <c r="H6" s="34" t="s">
        <v>55</v>
      </c>
      <c r="I6" s="8" t="s">
        <v>53</v>
      </c>
      <c r="J6" s="34" t="s">
        <v>56</v>
      </c>
      <c r="K6" s="34" t="s">
        <v>55</v>
      </c>
      <c r="L6" s="8" t="s">
        <v>53</v>
      </c>
      <c r="M6" s="34" t="s">
        <v>56</v>
      </c>
      <c r="N6" s="34" t="s">
        <v>55</v>
      </c>
      <c r="O6" s="8" t="s">
        <v>53</v>
      </c>
      <c r="P6" s="34" t="s">
        <v>56</v>
      </c>
      <c r="Q6" s="34" t="s">
        <v>55</v>
      </c>
    </row>
    <row r="7" spans="1:17" ht="14.25">
      <c r="A7" s="20" t="s">
        <v>50</v>
      </c>
      <c r="B7" s="42">
        <f>'ДДН!'!C7</f>
        <v>27657.599999999999</v>
      </c>
      <c r="C7" s="42">
        <f>'ДДН!'!D7</f>
        <v>29898.465</v>
      </c>
      <c r="D7" s="43">
        <v>100</v>
      </c>
      <c r="E7" s="43">
        <f>C7/B7%</f>
        <v>108.10216721624437</v>
      </c>
      <c r="F7" s="42">
        <f>'ДДН!'!E7</f>
        <v>33316.516150000003</v>
      </c>
      <c r="G7" s="43">
        <v>100</v>
      </c>
      <c r="H7" s="43">
        <f>F7/C7%</f>
        <v>111.43219610103731</v>
      </c>
      <c r="I7" s="42">
        <f>'ДДН!'!F7</f>
        <v>36477.163134500006</v>
      </c>
      <c r="J7" s="43">
        <v>100</v>
      </c>
      <c r="K7" s="43">
        <f>I7/F7%</f>
        <v>109.48672715439368</v>
      </c>
      <c r="L7" s="42">
        <f>'ДДН!'!G7</f>
        <v>39814.23007529501</v>
      </c>
      <c r="M7" s="43">
        <v>100</v>
      </c>
      <c r="N7" s="43">
        <f>L7/I7%</f>
        <v>109.14837299296121</v>
      </c>
      <c r="O7" s="42">
        <f>'ДДН!'!H7</f>
        <v>43306.463069537465</v>
      </c>
      <c r="P7" s="43">
        <v>100</v>
      </c>
      <c r="Q7" s="43">
        <f>O7/L7%</f>
        <v>108.77131866580891</v>
      </c>
    </row>
    <row r="8" spans="1:17" ht="18" customHeight="1">
      <c r="A8" s="16" t="s">
        <v>15</v>
      </c>
      <c r="B8" s="28">
        <f>'ДДН!'!C8</f>
        <v>12276.8</v>
      </c>
      <c r="C8" s="28">
        <f>'ДДН!'!D8</f>
        <v>14229.3</v>
      </c>
      <c r="D8" s="35">
        <f>C8/C$7%</f>
        <v>47.592075379120637</v>
      </c>
      <c r="E8" s="35">
        <f t="shared" ref="E8:E24" si="0">C8/B8%</f>
        <v>115.90398149354881</v>
      </c>
      <c r="F8" s="28">
        <f>'ДДН!'!E8</f>
        <v>16035.6</v>
      </c>
      <c r="G8" s="35">
        <f>F8/F$7%</f>
        <v>48.131082877343403</v>
      </c>
      <c r="H8" s="35">
        <f t="shared" ref="H8:H24" si="1">F8/C8%</f>
        <v>112.69422951234425</v>
      </c>
      <c r="I8" s="28">
        <f>'ДДН!'!F8</f>
        <v>17414.7</v>
      </c>
      <c r="J8" s="35">
        <f>I8/I$7%</f>
        <v>47.741377079648011</v>
      </c>
      <c r="K8" s="35">
        <f t="shared" ref="K8:K24" si="2">I8/F8%</f>
        <v>108.60023946718552</v>
      </c>
      <c r="L8" s="28">
        <f>'ДДН!'!G8</f>
        <v>18790.400000000001</v>
      </c>
      <c r="M8" s="35">
        <f>L8/L$7%</f>
        <v>47.195186154458796</v>
      </c>
      <c r="N8" s="35">
        <f t="shared" ref="N8:N11" si="3">L8/I8%</f>
        <v>107.89964799852997</v>
      </c>
      <c r="O8" s="28">
        <f>'ДДН!'!H8</f>
        <v>20105.8</v>
      </c>
      <c r="P8" s="35">
        <f>O8/O$7%</f>
        <v>46.426788462765906</v>
      </c>
      <c r="Q8" s="35">
        <f t="shared" ref="Q8:Q11" si="4">O8/L8%</f>
        <v>107.0003831743869</v>
      </c>
    </row>
    <row r="9" spans="1:17" ht="42.75">
      <c r="A9" s="17" t="s">
        <v>16</v>
      </c>
      <c r="B9" s="28">
        <f>'ДДН!'!C9</f>
        <v>9211.5</v>
      </c>
      <c r="C9" s="28">
        <f>'ДДН!'!D9</f>
        <v>10224.765000000001</v>
      </c>
      <c r="D9" s="35">
        <f t="shared" ref="D9:D22" si="5">C9/C$7%</f>
        <v>34.198294126471048</v>
      </c>
      <c r="E9" s="35">
        <f t="shared" si="0"/>
        <v>111.00000000000001</v>
      </c>
      <c r="F9" s="28">
        <f>'ДДН!'!E9</f>
        <v>11349.489150000003</v>
      </c>
      <c r="G9" s="35">
        <f t="shared" ref="G9:G22" si="6">F9/F$7%</f>
        <v>34.065654100511352</v>
      </c>
      <c r="H9" s="35">
        <f t="shared" si="1"/>
        <v>111.00000000000003</v>
      </c>
      <c r="I9" s="28">
        <f>'ДДН!'!F9</f>
        <v>12597.932956500004</v>
      </c>
      <c r="J9" s="35">
        <f t="shared" ref="J9:J22" si="7">I9/I$7%</f>
        <v>34.53649317532841</v>
      </c>
      <c r="K9" s="35">
        <f t="shared" si="2"/>
        <v>111</v>
      </c>
      <c r="L9" s="28">
        <f>'ДДН!'!G9</f>
        <v>13983.705581715007</v>
      </c>
      <c r="M9" s="35">
        <f t="shared" ref="M9:M22" si="8">L9/L$7%</f>
        <v>35.122381006161881</v>
      </c>
      <c r="N9" s="35">
        <f t="shared" si="3"/>
        <v>111.00000000000001</v>
      </c>
      <c r="O9" s="28">
        <f>'ДДН!'!H9</f>
        <v>15521.913195703659</v>
      </c>
      <c r="P9" s="35">
        <f t="shared" ref="P9:P22" si="9">O9/O$7%</f>
        <v>35.842024712985733</v>
      </c>
      <c r="Q9" s="35">
        <f t="shared" si="4"/>
        <v>111.00000000000001</v>
      </c>
    </row>
    <row r="10" spans="1:17" ht="15">
      <c r="A10" s="16" t="s">
        <v>17</v>
      </c>
      <c r="B10" s="28">
        <f>'ДДН!'!C10</f>
        <v>3683.7000000000003</v>
      </c>
      <c r="C10" s="28">
        <f>'ДДН!'!D10</f>
        <v>4194.2999999999993</v>
      </c>
      <c r="D10" s="35">
        <f t="shared" si="5"/>
        <v>14.028479388490343</v>
      </c>
      <c r="E10" s="35">
        <f t="shared" si="0"/>
        <v>113.86106360452803</v>
      </c>
      <c r="F10" s="28">
        <f>'ДДН!'!E10</f>
        <v>4679.1230000000005</v>
      </c>
      <c r="G10" s="35">
        <f t="shared" si="6"/>
        <v>14.044454645057479</v>
      </c>
      <c r="H10" s="35">
        <f t="shared" si="1"/>
        <v>111.55909210118497</v>
      </c>
      <c r="I10" s="28">
        <f>'ДДН!'!F10</f>
        <v>5209.5201380000017</v>
      </c>
      <c r="J10" s="35">
        <f t="shared" si="7"/>
        <v>14.2815934418783</v>
      </c>
      <c r="K10" s="35">
        <f t="shared" si="2"/>
        <v>111.33539635525719</v>
      </c>
      <c r="L10" s="28">
        <f>'ДДН!'!G10</f>
        <v>5782.3813531800015</v>
      </c>
      <c r="M10" s="35">
        <f t="shared" si="8"/>
        <v>14.523403673120397</v>
      </c>
      <c r="N10" s="35">
        <f t="shared" si="3"/>
        <v>110.99642961357144</v>
      </c>
      <c r="O10" s="28">
        <f>'ДДН!'!H10</f>
        <v>6418.2463020298028</v>
      </c>
      <c r="P10" s="35">
        <f t="shared" si="9"/>
        <v>14.820527577428763</v>
      </c>
      <c r="Q10" s="35">
        <f t="shared" si="4"/>
        <v>110.99659309914088</v>
      </c>
    </row>
    <row r="11" spans="1:17" ht="15">
      <c r="A11" s="16" t="s">
        <v>67</v>
      </c>
      <c r="B11" s="28">
        <f>'ДДН!'!C11</f>
        <v>2485.6</v>
      </c>
      <c r="C11" s="28">
        <f>'ДДН!'!D11</f>
        <v>1250.0999999999999</v>
      </c>
      <c r="D11" s="35">
        <f t="shared" si="5"/>
        <v>4.1811511059179791</v>
      </c>
      <c r="E11" s="35">
        <f t="shared" si="0"/>
        <v>50.293691663984553</v>
      </c>
      <c r="F11" s="28">
        <f>'ДДН!'!E11</f>
        <v>1252.3040000000001</v>
      </c>
      <c r="G11" s="35">
        <f t="shared" si="6"/>
        <v>3.7588083770877709</v>
      </c>
      <c r="H11" s="35">
        <f t="shared" si="1"/>
        <v>100.17630589552837</v>
      </c>
      <c r="I11" s="28">
        <f>'ДДН!'!F11</f>
        <v>1255.0100400000001</v>
      </c>
      <c r="J11" s="35">
        <f t="shared" si="7"/>
        <v>3.440536303145282</v>
      </c>
      <c r="K11" s="35">
        <f t="shared" si="2"/>
        <v>100.21608491228966</v>
      </c>
      <c r="L11" s="28">
        <f>'ДДН!'!G11</f>
        <v>1257.7431403999999</v>
      </c>
      <c r="M11" s="35">
        <f t="shared" si="8"/>
        <v>3.1590291662589194</v>
      </c>
      <c r="N11" s="35">
        <f t="shared" si="3"/>
        <v>100.21777518210131</v>
      </c>
      <c r="O11" s="28">
        <f>'ДДН!'!H11</f>
        <v>1260.5035718039999</v>
      </c>
      <c r="P11" s="35">
        <f t="shared" si="9"/>
        <v>2.9106592468195824</v>
      </c>
      <c r="Q11" s="35">
        <f t="shared" si="4"/>
        <v>100.21947497190261</v>
      </c>
    </row>
    <row r="12" spans="1:17" ht="15">
      <c r="A12" s="16"/>
      <c r="B12" s="28"/>
      <c r="C12" s="28"/>
      <c r="D12" s="35"/>
      <c r="E12" s="35"/>
      <c r="F12" s="28"/>
      <c r="G12" s="35"/>
      <c r="H12" s="35"/>
      <c r="I12" s="28"/>
      <c r="J12" s="35"/>
      <c r="K12" s="35"/>
      <c r="L12" s="28"/>
      <c r="M12" s="35"/>
      <c r="N12" s="35"/>
      <c r="O12" s="28"/>
      <c r="P12" s="35"/>
      <c r="Q12" s="35"/>
    </row>
    <row r="13" spans="1:17" ht="14.25">
      <c r="A13" s="20" t="s">
        <v>51</v>
      </c>
      <c r="B13" s="42">
        <f>'ДДН!'!C13</f>
        <v>34881.300000000003</v>
      </c>
      <c r="C13" s="42">
        <f>'ДДН!'!D13</f>
        <v>36519.9</v>
      </c>
      <c r="D13" s="43">
        <f t="shared" si="5"/>
        <v>122.14640450605074</v>
      </c>
      <c r="E13" s="43">
        <f t="shared" si="0"/>
        <v>104.69764601663354</v>
      </c>
      <c r="F13" s="42">
        <f>'ДДН!'!E13</f>
        <v>38691.1</v>
      </c>
      <c r="G13" s="43">
        <f t="shared" si="6"/>
        <v>116.13189033872018</v>
      </c>
      <c r="H13" s="43">
        <f t="shared" si="1"/>
        <v>105.94525176684492</v>
      </c>
      <c r="I13" s="42">
        <f>'ДДН!'!F13</f>
        <v>44248.700000000004</v>
      </c>
      <c r="J13" s="43">
        <f t="shared" si="7"/>
        <v>121.30521180291484</v>
      </c>
      <c r="K13" s="43">
        <f t="shared" si="2"/>
        <v>114.36402686922834</v>
      </c>
      <c r="L13" s="42">
        <f>'ДДН!'!G13</f>
        <v>51647.600000000006</v>
      </c>
      <c r="M13" s="43">
        <f t="shared" si="8"/>
        <v>129.72145864010486</v>
      </c>
      <c r="N13" s="43">
        <f t="shared" ref="N13:N19" si="10">L13/I13%</f>
        <v>116.72116920949091</v>
      </c>
      <c r="O13" s="42">
        <f>'ДДН!'!H13</f>
        <v>55442.400000000001</v>
      </c>
      <c r="P13" s="43">
        <f t="shared" si="9"/>
        <v>128.02338512608566</v>
      </c>
      <c r="Q13" s="43">
        <f t="shared" ref="Q13:Q19" si="11">O13/L13%</f>
        <v>107.3474856527699</v>
      </c>
    </row>
    <row r="14" spans="1:17" ht="15">
      <c r="A14" s="16" t="s">
        <v>28</v>
      </c>
      <c r="B14" s="28">
        <f>'ДДН!'!C14</f>
        <v>32617.5</v>
      </c>
      <c r="C14" s="28">
        <f>'ДДН!'!D14</f>
        <v>33760.199999999997</v>
      </c>
      <c r="D14" s="35">
        <f t="shared" si="5"/>
        <v>112.91616475962896</v>
      </c>
      <c r="E14" s="35">
        <f t="shared" si="0"/>
        <v>103.50333409979304</v>
      </c>
      <c r="F14" s="28">
        <f>'ДДН!'!E14</f>
        <v>35711.199999999997</v>
      </c>
      <c r="G14" s="35">
        <f t="shared" si="6"/>
        <v>107.18767784488173</v>
      </c>
      <c r="H14" s="35">
        <f t="shared" si="1"/>
        <v>105.77899420027133</v>
      </c>
      <c r="I14" s="28">
        <f>'ДДН!'!F14</f>
        <v>40986.9</v>
      </c>
      <c r="J14" s="35">
        <f t="shared" si="7"/>
        <v>112.36317870682959</v>
      </c>
      <c r="K14" s="35">
        <f t="shared" si="2"/>
        <v>114.77323640762563</v>
      </c>
      <c r="L14" s="28">
        <f>'ДДН!'!G14</f>
        <v>48096.4</v>
      </c>
      <c r="M14" s="35">
        <f t="shared" si="8"/>
        <v>120.80203462189799</v>
      </c>
      <c r="N14" s="35">
        <f t="shared" si="10"/>
        <v>117.3457860926296</v>
      </c>
      <c r="O14" s="28">
        <f>'ДДН!'!H14</f>
        <v>51601.2</v>
      </c>
      <c r="P14" s="35">
        <f t="shared" si="9"/>
        <v>119.15357741670941</v>
      </c>
      <c r="Q14" s="35">
        <f t="shared" si="11"/>
        <v>107.28703187764572</v>
      </c>
    </row>
    <row r="15" spans="1:17" ht="15">
      <c r="A15" s="18" t="s">
        <v>29</v>
      </c>
      <c r="B15" s="28">
        <f>'ДДН!'!C15</f>
        <v>29709.200000000001</v>
      </c>
      <c r="C15" s="28">
        <f>'ДДН!'!D15</f>
        <v>30629.200000000001</v>
      </c>
      <c r="D15" s="35">
        <f t="shared" si="5"/>
        <v>102.44405523828732</v>
      </c>
      <c r="E15" s="35">
        <f t="shared" si="0"/>
        <v>103.09668385550604</v>
      </c>
      <c r="F15" s="28">
        <f>'ДДН!'!E15</f>
        <v>32443.200000000001</v>
      </c>
      <c r="G15" s="35">
        <f t="shared" si="6"/>
        <v>97.378729078190247</v>
      </c>
      <c r="H15" s="35">
        <f t="shared" si="1"/>
        <v>105.9224530839852</v>
      </c>
      <c r="I15" s="28">
        <f>'ДДН!'!F15</f>
        <v>37492</v>
      </c>
      <c r="J15" s="35">
        <f t="shared" si="7"/>
        <v>102.78211565345158</v>
      </c>
      <c r="K15" s="35">
        <f t="shared" si="2"/>
        <v>115.56196676036889</v>
      </c>
      <c r="L15" s="28">
        <f>'ДДН!'!G15</f>
        <v>44367.8</v>
      </c>
      <c r="M15" s="35">
        <f t="shared" si="8"/>
        <v>111.43704126914791</v>
      </c>
      <c r="N15" s="35">
        <f t="shared" si="10"/>
        <v>118.33937906753441</v>
      </c>
      <c r="O15" s="28">
        <f>'ДДН!'!H15</f>
        <v>47618.7</v>
      </c>
      <c r="P15" s="35">
        <f t="shared" si="9"/>
        <v>109.95749046404077</v>
      </c>
      <c r="Q15" s="35">
        <f t="shared" si="11"/>
        <v>107.32716068860748</v>
      </c>
    </row>
    <row r="16" spans="1:17" ht="15">
      <c r="A16" s="21" t="s">
        <v>30</v>
      </c>
      <c r="B16" s="28">
        <f>'ДДН!'!C16</f>
        <v>2698.3</v>
      </c>
      <c r="C16" s="28">
        <f>'ДДН!'!D16</f>
        <v>2921</v>
      </c>
      <c r="D16" s="35">
        <f t="shared" si="5"/>
        <v>9.7697323257230764</v>
      </c>
      <c r="E16" s="35">
        <f t="shared" si="0"/>
        <v>108.25334469851387</v>
      </c>
      <c r="F16" s="28">
        <f>'ДДН!'!E16</f>
        <v>3058</v>
      </c>
      <c r="G16" s="35">
        <f t="shared" si="6"/>
        <v>9.1786307614879465</v>
      </c>
      <c r="H16" s="35">
        <f t="shared" si="1"/>
        <v>104.69017459774049</v>
      </c>
      <c r="I16" s="28">
        <f>'ДДН!'!F16</f>
        <v>3284.9</v>
      </c>
      <c r="J16" s="35">
        <f t="shared" si="7"/>
        <v>9.0053603891503009</v>
      </c>
      <c r="K16" s="35">
        <f t="shared" si="2"/>
        <v>107.4198822759974</v>
      </c>
      <c r="L16" s="28">
        <f>'ДДН!'!G16</f>
        <v>3518.6</v>
      </c>
      <c r="M16" s="35">
        <f t="shared" si="8"/>
        <v>8.8375437459063519</v>
      </c>
      <c r="N16" s="35">
        <f t="shared" si="10"/>
        <v>107.1143718225821</v>
      </c>
      <c r="O16" s="28">
        <f>'ДДН!'!H16</f>
        <v>3772.5</v>
      </c>
      <c r="P16" s="35">
        <f t="shared" si="9"/>
        <v>8.7111708798348939</v>
      </c>
      <c r="Q16" s="35">
        <f t="shared" si="11"/>
        <v>107.21593815722163</v>
      </c>
    </row>
    <row r="17" spans="1:17" ht="28.5">
      <c r="A17" s="16" t="s">
        <v>32</v>
      </c>
      <c r="B17" s="28">
        <f>'ДДН!'!C17</f>
        <v>2141.9</v>
      </c>
      <c r="C17" s="28">
        <f>'ДДН!'!D17</f>
        <v>2637.8</v>
      </c>
      <c r="D17" s="35">
        <f t="shared" si="5"/>
        <v>8.8225265076317481</v>
      </c>
      <c r="E17" s="35">
        <f t="shared" si="0"/>
        <v>123.15234137914936</v>
      </c>
      <c r="F17" s="28">
        <f>'ДДН!'!E17</f>
        <v>2858</v>
      </c>
      <c r="G17" s="35">
        <f t="shared" si="6"/>
        <v>8.5783278993893237</v>
      </c>
      <c r="H17" s="35">
        <f t="shared" si="1"/>
        <v>108.34786564561377</v>
      </c>
      <c r="I17" s="28">
        <f>'ДДН!'!F17</f>
        <v>3139.9</v>
      </c>
      <c r="J17" s="35">
        <f t="shared" si="7"/>
        <v>8.6078514067073684</v>
      </c>
      <c r="K17" s="35">
        <f t="shared" si="2"/>
        <v>109.8635409377187</v>
      </c>
      <c r="L17" s="28">
        <f>'ДДН!'!G17</f>
        <v>3429.3</v>
      </c>
      <c r="M17" s="35">
        <f t="shared" si="8"/>
        <v>8.613252079758043</v>
      </c>
      <c r="N17" s="35">
        <f t="shared" si="10"/>
        <v>109.21685403993759</v>
      </c>
      <c r="O17" s="28">
        <f>'ДДН!'!H17</f>
        <v>3719.3</v>
      </c>
      <c r="P17" s="35">
        <f t="shared" si="9"/>
        <v>8.5883254747170099</v>
      </c>
      <c r="Q17" s="35">
        <f t="shared" si="11"/>
        <v>108.45653631936547</v>
      </c>
    </row>
    <row r="18" spans="1:17" ht="15">
      <c r="A18" s="18" t="s">
        <v>62</v>
      </c>
      <c r="B18" s="28">
        <f>'ДДН!'!C18</f>
        <v>2075.5</v>
      </c>
      <c r="C18" s="28">
        <f>'ДДН!'!D18</f>
        <v>2571.4</v>
      </c>
      <c r="D18" s="35">
        <f t="shared" si="5"/>
        <v>8.6004415276837793</v>
      </c>
      <c r="E18" s="35">
        <f t="shared" ref="E18" si="12">C18/B18%</f>
        <v>123.89303782221153</v>
      </c>
      <c r="F18" s="28">
        <f>'ДДН!'!E18</f>
        <v>2791.6</v>
      </c>
      <c r="G18" s="35">
        <f t="shared" si="6"/>
        <v>8.3790273491725813</v>
      </c>
      <c r="H18" s="35">
        <f t="shared" si="1"/>
        <v>108.56342848253868</v>
      </c>
      <c r="I18" s="28">
        <f>'ДДН!'!F18</f>
        <v>3073.5</v>
      </c>
      <c r="J18" s="35">
        <f t="shared" si="7"/>
        <v>8.4258197071610859</v>
      </c>
      <c r="K18" s="35">
        <f t="shared" si="2"/>
        <v>110.09815159765009</v>
      </c>
      <c r="L18" s="28">
        <f>'ДДН!'!G18</f>
        <v>3362.9</v>
      </c>
      <c r="M18" s="35">
        <f t="shared" si="8"/>
        <v>8.4464775374036467</v>
      </c>
      <c r="N18" s="35">
        <f t="shared" si="10"/>
        <v>109.41597527249066</v>
      </c>
      <c r="O18" s="28">
        <f>'ДДН!'!H18</f>
        <v>3652.9</v>
      </c>
      <c r="P18" s="35">
        <f t="shared" si="9"/>
        <v>8.434999630735291</v>
      </c>
      <c r="Q18" s="35">
        <f t="shared" si="11"/>
        <v>108.6235094709923</v>
      </c>
    </row>
    <row r="19" spans="1:17" ht="15">
      <c r="A19" s="16" t="s">
        <v>37</v>
      </c>
      <c r="B19" s="28">
        <f>'ДДН!'!C19</f>
        <v>121.9</v>
      </c>
      <c r="C19" s="28">
        <f>'ДДН!'!D19</f>
        <v>121.9</v>
      </c>
      <c r="D19" s="35">
        <f t="shared" si="5"/>
        <v>0.4077132387900182</v>
      </c>
      <c r="E19" s="35">
        <f t="shared" si="0"/>
        <v>100</v>
      </c>
      <c r="F19" s="28">
        <f>'ДДН!'!E19</f>
        <v>121.9</v>
      </c>
      <c r="G19" s="35">
        <f t="shared" si="6"/>
        <v>0.36588459444911081</v>
      </c>
      <c r="H19" s="35">
        <f t="shared" si="1"/>
        <v>100</v>
      </c>
      <c r="I19" s="28">
        <f>'ДДН!'!F19</f>
        <v>121.9</v>
      </c>
      <c r="J19" s="35">
        <f t="shared" si="7"/>
        <v>0.33418168937788723</v>
      </c>
      <c r="K19" s="35">
        <f t="shared" si="2"/>
        <v>100</v>
      </c>
      <c r="L19" s="28">
        <f>'ДДН!'!G19</f>
        <v>121.9</v>
      </c>
      <c r="M19" s="35">
        <f t="shared" si="8"/>
        <v>0.30617193844881041</v>
      </c>
      <c r="N19" s="35">
        <f t="shared" si="10"/>
        <v>100</v>
      </c>
      <c r="O19" s="28">
        <f>'ДДН!'!H19</f>
        <v>121.9</v>
      </c>
      <c r="P19" s="35">
        <f t="shared" si="9"/>
        <v>0.28148223465921102</v>
      </c>
      <c r="Q19" s="35">
        <f t="shared" si="11"/>
        <v>100</v>
      </c>
    </row>
    <row r="20" spans="1:17" ht="15">
      <c r="A20" s="16"/>
      <c r="B20" s="28"/>
      <c r="C20" s="28"/>
      <c r="D20" s="35"/>
      <c r="E20" s="35"/>
      <c r="F20" s="28"/>
      <c r="G20" s="35"/>
      <c r="H20" s="35"/>
      <c r="I20" s="28"/>
      <c r="J20" s="35"/>
      <c r="K20" s="35"/>
      <c r="L20" s="28"/>
      <c r="M20" s="35"/>
      <c r="N20" s="35"/>
      <c r="O20" s="28"/>
      <c r="P20" s="35"/>
      <c r="Q20" s="35"/>
    </row>
    <row r="21" spans="1:17" ht="14.25">
      <c r="A21" s="22" t="s">
        <v>52</v>
      </c>
      <c r="B21" s="42">
        <f>'ДДН!'!C21</f>
        <v>-7223.7</v>
      </c>
      <c r="C21" s="42">
        <f>'ДДН!'!D21</f>
        <v>-5104.3</v>
      </c>
      <c r="D21" s="43">
        <f t="shared" si="5"/>
        <v>-17.072113902837486</v>
      </c>
      <c r="E21" s="43">
        <f t="shared" si="0"/>
        <v>70.660464858728915</v>
      </c>
      <c r="F21" s="42">
        <f>'ДДН!'!E21</f>
        <v>-3953.9000000000005</v>
      </c>
      <c r="G21" s="43">
        <f t="shared" si="6"/>
        <v>-11.86768743225873</v>
      </c>
      <c r="H21" s="43">
        <f t="shared" si="1"/>
        <v>77.462139764512287</v>
      </c>
      <c r="I21" s="42">
        <f>'ДДН!'!F21</f>
        <v>-6455.5000000000009</v>
      </c>
      <c r="J21" s="43">
        <f t="shared" si="7"/>
        <v>-17.697374042485244</v>
      </c>
      <c r="K21" s="43">
        <f t="shared" si="2"/>
        <v>163.26917726801383</v>
      </c>
      <c r="L21" s="42">
        <f>'ДДН!'!G21</f>
        <v>-10703.4</v>
      </c>
      <c r="M21" s="43">
        <f t="shared" si="8"/>
        <v>-26.883352961386358</v>
      </c>
      <c r="N21" s="43">
        <f t="shared" ref="N21:N22" si="13">L21/I21%</f>
        <v>165.80280381070403</v>
      </c>
      <c r="O21" s="42">
        <f>'ДДН!'!H21</f>
        <v>-11300.7</v>
      </c>
      <c r="P21" s="43">
        <f t="shared" si="9"/>
        <v>-26.094719353677981</v>
      </c>
      <c r="Q21" s="43">
        <f t="shared" ref="Q21:Q22" si="14">O21/L21%</f>
        <v>105.58046975727341</v>
      </c>
    </row>
    <row r="22" spans="1:17" s="40" customFormat="1" ht="45">
      <c r="A22" s="44" t="s">
        <v>63</v>
      </c>
      <c r="B22" s="28">
        <f>'ДДН!'!C22</f>
        <v>-7691</v>
      </c>
      <c r="C22" s="28">
        <f>'ДДН!'!D22</f>
        <v>-5577.7</v>
      </c>
      <c r="D22" s="35">
        <f t="shared" si="5"/>
        <v>-18.655472780960494</v>
      </c>
      <c r="E22" s="35">
        <f t="shared" ref="E22" si="15">C22/B22%</f>
        <v>72.522428812898198</v>
      </c>
      <c r="F22" s="28">
        <f>'ДДН!'!E22</f>
        <v>-4434.6000000000004</v>
      </c>
      <c r="G22" s="35">
        <f t="shared" si="6"/>
        <v>-13.31051536131277</v>
      </c>
      <c r="H22" s="35">
        <f t="shared" si="1"/>
        <v>79.505889524355922</v>
      </c>
      <c r="I22" s="28">
        <f>'ДДН!'!F22</f>
        <v>-6941.6</v>
      </c>
      <c r="J22" s="35">
        <f t="shared" si="7"/>
        <v>-19.029988638109451</v>
      </c>
      <c r="K22" s="35">
        <f t="shared" si="2"/>
        <v>156.53271997474405</v>
      </c>
      <c r="L22" s="28">
        <f>'ДДН!'!G22</f>
        <v>-11193.4</v>
      </c>
      <c r="M22" s="35">
        <f t="shared" si="8"/>
        <v>-28.114068710688386</v>
      </c>
      <c r="N22" s="35">
        <f t="shared" si="13"/>
        <v>161.25100841304598</v>
      </c>
      <c r="O22" s="28">
        <f>'ДДН!'!H22</f>
        <v>-11795.7</v>
      </c>
      <c r="P22" s="35">
        <f t="shared" si="9"/>
        <v>-27.237735811071826</v>
      </c>
      <c r="Q22" s="35">
        <f t="shared" si="14"/>
        <v>105.38084942912789</v>
      </c>
    </row>
    <row r="23" spans="1:17" ht="15">
      <c r="A23" s="16"/>
      <c r="B23" s="28"/>
      <c r="C23" s="28"/>
      <c r="D23" s="35"/>
      <c r="E23" s="35"/>
      <c r="F23" s="28"/>
      <c r="G23" s="28"/>
      <c r="H23" s="35"/>
      <c r="I23" s="28"/>
      <c r="J23" s="28"/>
      <c r="K23" s="35"/>
      <c r="L23" s="28"/>
      <c r="M23" s="28"/>
      <c r="N23" s="35"/>
      <c r="O23" s="28"/>
      <c r="P23" s="28"/>
      <c r="Q23" s="35"/>
    </row>
    <row r="24" spans="1:17" ht="30">
      <c r="A24" s="25" t="s">
        <v>57</v>
      </c>
      <c r="B24" s="36">
        <f>'ДДН!'!C24</f>
        <v>39.112000000000002</v>
      </c>
      <c r="C24" s="28">
        <f>'ДДН!'!D24</f>
        <v>40</v>
      </c>
      <c r="D24" s="35" t="s">
        <v>61</v>
      </c>
      <c r="E24" s="35">
        <f t="shared" si="0"/>
        <v>102.2704029453876</v>
      </c>
      <c r="F24" s="28">
        <f>'ДДН!'!E24</f>
        <v>40.820999999999998</v>
      </c>
      <c r="G24" s="35" t="s">
        <v>61</v>
      </c>
      <c r="H24" s="35">
        <f t="shared" si="1"/>
        <v>102.05249999999999</v>
      </c>
      <c r="I24" s="28">
        <f>'ДДН!'!F24</f>
        <v>41.481000000000002</v>
      </c>
      <c r="J24" s="35" t="s">
        <v>61</v>
      </c>
      <c r="K24" s="35">
        <f t="shared" si="2"/>
        <v>101.61681487469686</v>
      </c>
      <c r="L24" s="28">
        <f>'ДДН!'!G24</f>
        <v>42.201999999999998</v>
      </c>
      <c r="M24" s="35" t="s">
        <v>61</v>
      </c>
      <c r="N24" s="35">
        <f t="shared" ref="N24" si="16">L24/I24%</f>
        <v>101.73814517489934</v>
      </c>
      <c r="O24" s="28">
        <f>'ДДН!'!H24</f>
        <v>42.917000000000002</v>
      </c>
      <c r="P24" s="35" t="s">
        <v>61</v>
      </c>
      <c r="Q24" s="35">
        <f t="shared" ref="Q24" si="17">O24/L24%</f>
        <v>101.69423250082934</v>
      </c>
    </row>
    <row r="25" spans="1:17" ht="30">
      <c r="A25" s="26" t="s">
        <v>58</v>
      </c>
      <c r="B25" s="53">
        <f>'ДДН!'!C25</f>
        <v>58928.206177132328</v>
      </c>
      <c r="C25" s="54">
        <f>'ДДН!'!D25</f>
        <v>62288.468750000007</v>
      </c>
      <c r="D25" s="37">
        <f>C4/C24/12*1000</f>
        <v>62288.46875</v>
      </c>
      <c r="E25" s="37">
        <f>C25-D25</f>
        <v>0</v>
      </c>
      <c r="F25" s="54">
        <f>'ДДН!'!E25</f>
        <v>68013.432934845638</v>
      </c>
      <c r="G25" s="37">
        <f>F4/F24/12*1000</f>
        <v>68013.432934845638</v>
      </c>
      <c r="H25" s="37">
        <f>F25-G25</f>
        <v>0</v>
      </c>
      <c r="I25" s="54">
        <f>'ДДН!'!F25</f>
        <v>73280.865807036171</v>
      </c>
      <c r="J25" s="37">
        <f>I4/I24/12*1000</f>
        <v>73280.865807036171</v>
      </c>
      <c r="K25" s="37">
        <f>I25-J25</f>
        <v>0</v>
      </c>
      <c r="L25" s="54">
        <f>'ДДН!'!G25</f>
        <v>78618.371315923039</v>
      </c>
      <c r="M25" s="37">
        <f>L4/L24/12*1000</f>
        <v>78618.371315923039</v>
      </c>
      <c r="N25" s="37">
        <f>L25-M25</f>
        <v>0</v>
      </c>
      <c r="O25" s="54">
        <f>'ДДН!'!H25</f>
        <v>84089.566429653874</v>
      </c>
      <c r="P25" s="37">
        <f>O4/O24/12*1000</f>
        <v>84089.566429653874</v>
      </c>
      <c r="Q25" s="37">
        <f>O25-P25</f>
        <v>0</v>
      </c>
    </row>
    <row r="26" spans="1:17" ht="15">
      <c r="A26" s="16"/>
      <c r="B26" s="28"/>
      <c r="C26" s="28"/>
      <c r="D26" s="35"/>
      <c r="E26" s="35"/>
      <c r="F26" s="28"/>
      <c r="G26" s="35"/>
      <c r="H26" s="35"/>
      <c r="I26" s="28"/>
      <c r="J26" s="35"/>
      <c r="K26" s="35"/>
      <c r="L26" s="28"/>
      <c r="M26" s="35"/>
      <c r="N26" s="35"/>
      <c r="O26" s="28"/>
      <c r="P26" s="35"/>
      <c r="Q26" s="35"/>
    </row>
    <row r="27" spans="1:17" ht="15">
      <c r="A27" s="15" t="s">
        <v>59</v>
      </c>
      <c r="B27" s="29">
        <f>'ДДН!'!C27</f>
        <v>106.8</v>
      </c>
      <c r="C27" s="30">
        <f>'ДДН!'!D27</f>
        <v>102.56372601161704</v>
      </c>
      <c r="D27" s="38">
        <f>E7/C28%</f>
        <v>102.56372601161705</v>
      </c>
      <c r="E27" s="38">
        <f>C27-D27</f>
        <v>0</v>
      </c>
      <c r="F27" s="30">
        <f>'ДДН!'!E27</f>
        <v>104.63117004792235</v>
      </c>
      <c r="G27" s="38">
        <f>H7/F28%</f>
        <v>104.63117004792235</v>
      </c>
      <c r="H27" s="38">
        <f>F27-G27</f>
        <v>0</v>
      </c>
      <c r="I27" s="30">
        <f>'ДДН!'!F27</f>
        <v>104.57185019521842</v>
      </c>
      <c r="J27" s="38">
        <f>K7/I28%</f>
        <v>104.57185019521842</v>
      </c>
      <c r="K27" s="38">
        <f>I27-J27</f>
        <v>0</v>
      </c>
      <c r="L27" s="30">
        <f>'ДДН!'!G27</f>
        <v>104.95035864707809</v>
      </c>
      <c r="M27" s="38">
        <f>N7/L28%</f>
        <v>104.95035864707809</v>
      </c>
      <c r="N27" s="38">
        <f>L27-M27</f>
        <v>0</v>
      </c>
      <c r="O27" s="30">
        <f>'ДДН!'!H27</f>
        <v>104.58780640943164</v>
      </c>
      <c r="P27" s="38">
        <f>Q7/O28%</f>
        <v>104.58780640943164</v>
      </c>
      <c r="Q27" s="38">
        <f>O27-P27</f>
        <v>0</v>
      </c>
    </row>
    <row r="28" spans="1:17" ht="25.5">
      <c r="A28" s="9" t="s">
        <v>60</v>
      </c>
      <c r="B28" s="39">
        <f>'ДДН!'!C28</f>
        <v>114.2</v>
      </c>
      <c r="C28" s="39">
        <f>'ДДН!'!D28</f>
        <v>105.4</v>
      </c>
      <c r="D28" s="35" t="s">
        <v>61</v>
      </c>
      <c r="E28" s="35" t="s">
        <v>61</v>
      </c>
      <c r="F28" s="39">
        <f>'ДДН!'!E28</f>
        <v>106.5</v>
      </c>
      <c r="G28" s="35" t="s">
        <v>61</v>
      </c>
      <c r="H28" s="35" t="s">
        <v>61</v>
      </c>
      <c r="I28" s="39">
        <f>'ДДН!'!F28</f>
        <v>104.7</v>
      </c>
      <c r="J28" s="35" t="s">
        <v>61</v>
      </c>
      <c r="K28" s="35" t="s">
        <v>61</v>
      </c>
      <c r="L28" s="39">
        <f>'ДДН!'!G28</f>
        <v>104</v>
      </c>
      <c r="M28" s="35" t="s">
        <v>61</v>
      </c>
      <c r="N28" s="35" t="s">
        <v>61</v>
      </c>
      <c r="O28" s="39">
        <f>'ДДН!'!H28</f>
        <v>104</v>
      </c>
      <c r="P28" s="35" t="s">
        <v>61</v>
      </c>
      <c r="Q28" s="35" t="s">
        <v>61</v>
      </c>
    </row>
  </sheetData>
  <mergeCells count="7">
    <mergeCell ref="L5:N5"/>
    <mergeCell ref="O5:Q5"/>
    <mergeCell ref="A5:A6"/>
    <mergeCell ref="B5:B6"/>
    <mergeCell ref="C5:E5"/>
    <mergeCell ref="F5:H5"/>
    <mergeCell ref="I5:K5"/>
  </mergeCells>
  <pageMargins left="0.31496062992125984" right="0.27559055118110237" top="1.07" bottom="0.74803149606299213" header="0.88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ДДН!</vt:lpstr>
      <vt:lpstr>Баланс-ДДН</vt:lpstr>
      <vt:lpstr>Динамика!</vt:lpstr>
      <vt:lpstr>'Баланс-ДДН'!Заголовки_для_печати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Bold</dc:creator>
  <cp:lastModifiedBy>Praktikant</cp:lastModifiedBy>
  <cp:lastPrinted>2024-08-08T07:31:01Z</cp:lastPrinted>
  <dcterms:created xsi:type="dcterms:W3CDTF">2001-05-23T09:58:55Z</dcterms:created>
  <dcterms:modified xsi:type="dcterms:W3CDTF">2024-08-14T10:13:55Z</dcterms:modified>
</cp:coreProperties>
</file>