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3280" windowHeight="10995" firstSheet="1" activeTab="1"/>
  </bookViews>
  <sheets>
    <sheet name="СФБ " sheetId="31" r:id="rId1"/>
    <sheet name="Прибыль" sheetId="3" r:id="rId2"/>
    <sheet name="НДФЛ..." sheetId="30" r:id="rId3"/>
    <sheet name="Акциз" sheetId="14" r:id="rId4"/>
    <sheet name="по предприятиям!" sheetId="13" r:id="rId5"/>
    <sheet name="СФБ 2019" sheetId="28" r:id="rId6"/>
    <sheet name="Налогооблагаемая прибыль-2020" sheetId="22" r:id="rId7"/>
    <sheet name="Налог на прибыль 05-2020 " sheetId="29" r:id="rId8"/>
    <sheet name="налог на прибыль 05-2019" sheetId="27" r:id="rId9"/>
  </sheets>
  <externalReferences>
    <externalReference r:id="rId10"/>
  </externalReferences>
  <definedNames>
    <definedName name="_xlnm.Print_Titles" localSheetId="0">'СФБ '!$5:$6</definedName>
    <definedName name="_xlnm.Print_Area" localSheetId="6">'Налогооблагаемая прибыль-2020'!$A$1:$L$48</definedName>
  </definedNames>
  <calcPr calcId="144525"/>
</workbook>
</file>

<file path=xl/calcChain.xml><?xml version="1.0" encoding="utf-8"?>
<calcChain xmlns="http://schemas.openxmlformats.org/spreadsheetml/2006/main">
  <c r="E14" i="3" l="1"/>
  <c r="E36" i="31" l="1"/>
  <c r="F36" i="31"/>
  <c r="G36" i="31"/>
  <c r="C18" i="31" l="1"/>
  <c r="D18" i="31"/>
  <c r="D13" i="31" s="1"/>
  <c r="D36" i="31" s="1"/>
  <c r="D39" i="31" s="1"/>
  <c r="E18" i="31"/>
  <c r="F18" i="31"/>
  <c r="F13" i="31" s="1"/>
  <c r="F39" i="31" s="1"/>
  <c r="G18" i="31"/>
  <c r="C25" i="31"/>
  <c r="C13" i="31" s="1"/>
  <c r="C36" i="31" s="1"/>
  <c r="C39" i="31" s="1"/>
  <c r="D25" i="31"/>
  <c r="E25" i="31"/>
  <c r="E13" i="31" s="1"/>
  <c r="F25" i="31"/>
  <c r="G25" i="31"/>
  <c r="G13" i="31" s="1"/>
  <c r="E39" i="31"/>
  <c r="G39" i="31"/>
  <c r="D6" i="30" l="1"/>
  <c r="E6" i="30"/>
  <c r="F6" i="30"/>
  <c r="G6" i="30"/>
  <c r="G3" i="30" s="1"/>
  <c r="H6" i="30"/>
  <c r="C7" i="30"/>
  <c r="D7" i="30"/>
  <c r="E7" i="30"/>
  <c r="F7" i="30"/>
  <c r="G7" i="30"/>
  <c r="H7" i="30"/>
  <c r="C10" i="30"/>
  <c r="C8" i="30" s="1"/>
  <c r="D10" i="30"/>
  <c r="D8" i="30" s="1"/>
  <c r="E10" i="30"/>
  <c r="E8" i="30" s="1"/>
  <c r="F10" i="30"/>
  <c r="F8" i="30" s="1"/>
  <c r="G10" i="30"/>
  <c r="G8" i="30" s="1"/>
  <c r="H10" i="30"/>
  <c r="H8" i="30" s="1"/>
  <c r="C11" i="30"/>
  <c r="D11" i="30"/>
  <c r="E11" i="30"/>
  <c r="F11" i="30"/>
  <c r="G11" i="30"/>
  <c r="H11" i="30"/>
  <c r="C12" i="30"/>
  <c r="D12" i="30"/>
  <c r="E12" i="30"/>
  <c r="F12" i="30"/>
  <c r="G12" i="30"/>
  <c r="H12" i="30"/>
  <c r="C13" i="30"/>
  <c r="D13" i="30"/>
  <c r="E13" i="30"/>
  <c r="F13" i="30"/>
  <c r="G13" i="30"/>
  <c r="H13" i="30"/>
  <c r="E19" i="30"/>
  <c r="F19" i="30"/>
  <c r="G19" i="30"/>
  <c r="H19" i="30"/>
  <c r="C20" i="30"/>
  <c r="D20" i="30"/>
  <c r="E20" i="30"/>
  <c r="F20" i="30"/>
  <c r="G20" i="30"/>
  <c r="H20" i="30"/>
  <c r="H3" i="30" l="1"/>
  <c r="F3" i="30"/>
  <c r="C6" i="30"/>
  <c r="E3" i="30" s="1"/>
  <c r="H19" i="3"/>
  <c r="G19" i="3"/>
  <c r="F19" i="3"/>
  <c r="E19" i="3"/>
  <c r="D19" i="3"/>
  <c r="H17" i="3" l="1"/>
  <c r="H16" i="3"/>
  <c r="H14" i="3" s="1"/>
  <c r="G17" i="3"/>
  <c r="G16" i="3"/>
  <c r="G14" i="3" s="1"/>
  <c r="F17" i="3"/>
  <c r="F16" i="3"/>
  <c r="F14" i="3" s="1"/>
  <c r="E17" i="3"/>
  <c r="E16" i="3"/>
  <c r="H9" i="3"/>
  <c r="G9" i="3"/>
  <c r="F9" i="3"/>
  <c r="E9" i="3"/>
  <c r="G42" i="29" l="1"/>
  <c r="H42" i="29" s="1"/>
  <c r="H41" i="29"/>
  <c r="G41" i="29"/>
  <c r="I41" i="29" s="1"/>
  <c r="G40" i="29"/>
  <c r="H40" i="29" s="1"/>
  <c r="H39" i="29"/>
  <c r="G39" i="29"/>
  <c r="I39" i="29" s="1"/>
  <c r="G38" i="29"/>
  <c r="H38" i="29" s="1"/>
  <c r="H37" i="29"/>
  <c r="G37" i="29"/>
  <c r="I37" i="29" s="1"/>
  <c r="G36" i="29"/>
  <c r="H36" i="29" s="1"/>
  <c r="H35" i="29"/>
  <c r="G35" i="29"/>
  <c r="I35" i="29" s="1"/>
  <c r="G34" i="29"/>
  <c r="H34" i="29" s="1"/>
  <c r="H33" i="29"/>
  <c r="G33" i="29"/>
  <c r="I33" i="29" s="1"/>
  <c r="G32" i="29"/>
  <c r="H32" i="29" s="1"/>
  <c r="H31" i="29"/>
  <c r="G31" i="29"/>
  <c r="I31" i="29" s="1"/>
  <c r="G30" i="29"/>
  <c r="H30" i="29" s="1"/>
  <c r="H29" i="29"/>
  <c r="G29" i="29"/>
  <c r="I29" i="29" s="1"/>
  <c r="G28" i="29"/>
  <c r="H28" i="29" s="1"/>
  <c r="H27" i="29"/>
  <c r="G27" i="29"/>
  <c r="I27" i="29" s="1"/>
  <c r="G26" i="29"/>
  <c r="H26" i="29" s="1"/>
  <c r="H25" i="29"/>
  <c r="G25" i="29"/>
  <c r="I25" i="29" s="1"/>
  <c r="G24" i="29"/>
  <c r="H24" i="29" s="1"/>
  <c r="H23" i="29"/>
  <c r="G23" i="29"/>
  <c r="I23" i="29" s="1"/>
  <c r="G22" i="29"/>
  <c r="H22" i="29" s="1"/>
  <c r="H21" i="29"/>
  <c r="G21" i="29"/>
  <c r="I21" i="29" s="1"/>
  <c r="G20" i="29"/>
  <c r="H20" i="29" s="1"/>
  <c r="H19" i="29"/>
  <c r="G19" i="29"/>
  <c r="I19" i="29" s="1"/>
  <c r="G18" i="29"/>
  <c r="H18" i="29" s="1"/>
  <c r="H17" i="29"/>
  <c r="G17" i="29"/>
  <c r="I17" i="29" s="1"/>
  <c r="G16" i="29"/>
  <c r="H16" i="29" s="1"/>
  <c r="H15" i="29"/>
  <c r="G15" i="29"/>
  <c r="I15" i="29" s="1"/>
  <c r="G14" i="29"/>
  <c r="H14" i="29" s="1"/>
  <c r="H13" i="29"/>
  <c r="G13" i="29"/>
  <c r="I13" i="29" s="1"/>
  <c r="G12" i="29"/>
  <c r="H12" i="29" s="1"/>
  <c r="H11" i="29"/>
  <c r="G11" i="29"/>
  <c r="I11" i="29" s="1"/>
  <c r="G10" i="29"/>
  <c r="H10" i="29" s="1"/>
  <c r="H9" i="29"/>
  <c r="G9" i="29"/>
  <c r="I9" i="29" s="1"/>
  <c r="G8" i="29"/>
  <c r="H8" i="29" s="1"/>
  <c r="I8" i="29" l="1"/>
  <c r="I10" i="29"/>
  <c r="I12" i="29"/>
  <c r="I14" i="29"/>
  <c r="I16" i="29"/>
  <c r="I18" i="29"/>
  <c r="I20" i="29"/>
  <c r="I22" i="29"/>
  <c r="I24" i="29"/>
  <c r="I26" i="29"/>
  <c r="I28" i="29"/>
  <c r="I30" i="29"/>
  <c r="I32" i="29"/>
  <c r="I34" i="29"/>
  <c r="I36" i="29"/>
  <c r="I38" i="29"/>
  <c r="I40" i="29"/>
  <c r="I42" i="29"/>
  <c r="L44" i="22"/>
  <c r="K44" i="22"/>
  <c r="J44" i="22"/>
  <c r="I44" i="22"/>
  <c r="H44" i="22"/>
  <c r="G44" i="22"/>
  <c r="F44" i="22"/>
  <c r="E44" i="22"/>
  <c r="D44" i="22"/>
  <c r="C44" i="22"/>
  <c r="AJ38" i="28" l="1"/>
  <c r="AI38" i="28"/>
  <c r="AG38" i="28"/>
  <c r="AF38" i="28"/>
  <c r="AE38" i="28"/>
  <c r="AC38" i="28"/>
  <c r="AB38" i="28"/>
  <c r="AA38" i="28"/>
  <c r="Z38" i="28"/>
  <c r="X38" i="28"/>
  <c r="W38" i="28"/>
  <c r="U38" i="28"/>
  <c r="T38" i="28"/>
  <c r="S38" i="28"/>
  <c r="R38" i="28"/>
  <c r="P38" i="28"/>
  <c r="O38" i="28"/>
  <c r="N38" i="28"/>
  <c r="M38" i="28"/>
  <c r="L38" i="28"/>
  <c r="J38" i="28"/>
  <c r="I38" i="28"/>
  <c r="H38" i="28"/>
  <c r="F38" i="28"/>
  <c r="D38" i="28"/>
  <c r="C38" i="28"/>
  <c r="AD37" i="28"/>
  <c r="Y37" i="28"/>
  <c r="V37" i="28"/>
  <c r="Q37" i="28"/>
  <c r="E37" i="28" s="1"/>
  <c r="AH37" i="28" s="1"/>
  <c r="K37" i="28"/>
  <c r="G37" i="28"/>
  <c r="AD36" i="28"/>
  <c r="Y36" i="28"/>
  <c r="V36" i="28"/>
  <c r="Q36" i="28"/>
  <c r="K36" i="28"/>
  <c r="E36" i="28" s="1"/>
  <c r="AH36" i="28" s="1"/>
  <c r="G36" i="28"/>
  <c r="AD35" i="28"/>
  <c r="Y35" i="28"/>
  <c r="V35" i="28"/>
  <c r="Q35" i="28"/>
  <c r="K35" i="28"/>
  <c r="G35" i="28"/>
  <c r="E35" i="28"/>
  <c r="AH35" i="28" s="1"/>
  <c r="AD34" i="28"/>
  <c r="Y34" i="28"/>
  <c r="V34" i="28"/>
  <c r="Q34" i="28"/>
  <c r="K34" i="28"/>
  <c r="G34" i="28"/>
  <c r="AD33" i="28"/>
  <c r="Y33" i="28"/>
  <c r="V33" i="28"/>
  <c r="Q33" i="28"/>
  <c r="E33" i="28" s="1"/>
  <c r="AH33" i="28" s="1"/>
  <c r="K33" i="28"/>
  <c r="G33" i="28"/>
  <c r="AD32" i="28"/>
  <c r="Y32" i="28"/>
  <c r="V32" i="28"/>
  <c r="Q32" i="28"/>
  <c r="K32" i="28"/>
  <c r="E32" i="28" s="1"/>
  <c r="AH32" i="28" s="1"/>
  <c r="G32" i="28"/>
  <c r="AD31" i="28"/>
  <c r="Y31" i="28"/>
  <c r="V31" i="28"/>
  <c r="Q31" i="28"/>
  <c r="K31" i="28"/>
  <c r="G31" i="28"/>
  <c r="E31" i="28"/>
  <c r="AH31" i="28" s="1"/>
  <c r="AD30" i="28"/>
  <c r="Y30" i="28"/>
  <c r="V30" i="28"/>
  <c r="Q30" i="28"/>
  <c r="K30" i="28"/>
  <c r="G30" i="28"/>
  <c r="AD29" i="28"/>
  <c r="Y29" i="28"/>
  <c r="V29" i="28"/>
  <c r="Q29" i="28"/>
  <c r="E29" i="28" s="1"/>
  <c r="AH29" i="28" s="1"/>
  <c r="K29" i="28"/>
  <c r="G29" i="28"/>
  <c r="AD28" i="28"/>
  <c r="Y28" i="28"/>
  <c r="V28" i="28"/>
  <c r="Q28" i="28"/>
  <c r="K28" i="28"/>
  <c r="E28" i="28" s="1"/>
  <c r="AH28" i="28" s="1"/>
  <c r="G28" i="28"/>
  <c r="AD27" i="28"/>
  <c r="Y27" i="28"/>
  <c r="V27" i="28"/>
  <c r="Q27" i="28"/>
  <c r="K27" i="28"/>
  <c r="G27" i="28"/>
  <c r="E27" i="28"/>
  <c r="AH27" i="28" s="1"/>
  <c r="AD26" i="28"/>
  <c r="Y26" i="28"/>
  <c r="V26" i="28"/>
  <c r="Q26" i="28"/>
  <c r="K26" i="28"/>
  <c r="G26" i="28"/>
  <c r="AD25" i="28"/>
  <c r="Y25" i="28"/>
  <c r="V25" i="28"/>
  <c r="Q25" i="28"/>
  <c r="E25" i="28" s="1"/>
  <c r="AH25" i="28" s="1"/>
  <c r="K25" i="28"/>
  <c r="G25" i="28"/>
  <c r="AD24" i="28"/>
  <c r="Y24" i="28"/>
  <c r="V24" i="28"/>
  <c r="Q24" i="28"/>
  <c r="K24" i="28"/>
  <c r="E24" i="28" s="1"/>
  <c r="AH24" i="28" s="1"/>
  <c r="G24" i="28"/>
  <c r="AD23" i="28"/>
  <c r="Y23" i="28"/>
  <c r="V23" i="28"/>
  <c r="Q23" i="28"/>
  <c r="K23" i="28"/>
  <c r="G23" i="28"/>
  <c r="E23" i="28"/>
  <c r="AH23" i="28" s="1"/>
  <c r="AD22" i="28"/>
  <c r="Y22" i="28"/>
  <c r="V22" i="28"/>
  <c r="Q22" i="28"/>
  <c r="K22" i="28"/>
  <c r="G22" i="28"/>
  <c r="AD21" i="28"/>
  <c r="Y21" i="28"/>
  <c r="V21" i="28"/>
  <c r="Q21" i="28"/>
  <c r="E21" i="28" s="1"/>
  <c r="AH21" i="28" s="1"/>
  <c r="K21" i="28"/>
  <c r="G21" i="28"/>
  <c r="AD20" i="28"/>
  <c r="Y20" i="28"/>
  <c r="V20" i="28"/>
  <c r="Q20" i="28"/>
  <c r="K20" i="28"/>
  <c r="E20" i="28" s="1"/>
  <c r="AH20" i="28" s="1"/>
  <c r="G20" i="28"/>
  <c r="AD19" i="28"/>
  <c r="Y19" i="28"/>
  <c r="V19" i="28"/>
  <c r="Q19" i="28"/>
  <c r="K19" i="28"/>
  <c r="G19" i="28"/>
  <c r="E19" i="28"/>
  <c r="AH19" i="28" s="1"/>
  <c r="AD18" i="28"/>
  <c r="Y18" i="28"/>
  <c r="V18" i="28"/>
  <c r="Q18" i="28"/>
  <c r="K18" i="28"/>
  <c r="G18" i="28"/>
  <c r="AD17" i="28"/>
  <c r="Y17" i="28"/>
  <c r="V17" i="28"/>
  <c r="Q17" i="28"/>
  <c r="E17" i="28" s="1"/>
  <c r="AH17" i="28" s="1"/>
  <c r="K17" i="28"/>
  <c r="G17" i="28"/>
  <c r="AD16" i="28"/>
  <c r="Y16" i="28"/>
  <c r="V16" i="28"/>
  <c r="Q16" i="28"/>
  <c r="K16" i="28"/>
  <c r="E16" i="28" s="1"/>
  <c r="AH16" i="28" s="1"/>
  <c r="G16" i="28"/>
  <c r="AD15" i="28"/>
  <c r="Y15" i="28"/>
  <c r="V15" i="28"/>
  <c r="Q15" i="28"/>
  <c r="K15" i="28"/>
  <c r="G15" i="28"/>
  <c r="E15" i="28"/>
  <c r="AH15" i="28" s="1"/>
  <c r="AD14" i="28"/>
  <c r="Y14" i="28"/>
  <c r="V14" i="28"/>
  <c r="Q14" i="28"/>
  <c r="K14" i="28"/>
  <c r="G14" i="28"/>
  <c r="AD13" i="28"/>
  <c r="Y13" i="28"/>
  <c r="V13" i="28"/>
  <c r="Q13" i="28"/>
  <c r="E13" i="28" s="1"/>
  <c r="AH13" i="28" s="1"/>
  <c r="K13" i="28"/>
  <c r="G13" i="28"/>
  <c r="AD12" i="28"/>
  <c r="Y12" i="28"/>
  <c r="V12" i="28"/>
  <c r="Q12" i="28"/>
  <c r="K12" i="28"/>
  <c r="E12" i="28" s="1"/>
  <c r="AH12" i="28" s="1"/>
  <c r="G12" i="28"/>
  <c r="AD11" i="28"/>
  <c r="Y11" i="28"/>
  <c r="V11" i="28"/>
  <c r="Q11" i="28"/>
  <c r="K11" i="28"/>
  <c r="G11" i="28"/>
  <c r="E11" i="28"/>
  <c r="AH11" i="28" s="1"/>
  <c r="AD10" i="28"/>
  <c r="Y10" i="28"/>
  <c r="V10" i="28"/>
  <c r="Q10" i="28"/>
  <c r="K10" i="28"/>
  <c r="G10" i="28"/>
  <c r="AD9" i="28"/>
  <c r="Y9" i="28"/>
  <c r="V9" i="28"/>
  <c r="Q9" i="28"/>
  <c r="E9" i="28" s="1"/>
  <c r="AH9" i="28" s="1"/>
  <c r="K9" i="28"/>
  <c r="G9" i="28"/>
  <c r="AD8" i="28"/>
  <c r="Y8" i="28"/>
  <c r="V8" i="28"/>
  <c r="Q8" i="28"/>
  <c r="K8" i="28"/>
  <c r="E8" i="28" s="1"/>
  <c r="AH8" i="28" s="1"/>
  <c r="G8" i="28"/>
  <c r="AD7" i="28"/>
  <c r="Y7" i="28"/>
  <c r="V7" i="28"/>
  <c r="Q7" i="28"/>
  <c r="K7" i="28"/>
  <c r="G7" i="28"/>
  <c r="E7" i="28"/>
  <c r="AH7" i="28" s="1"/>
  <c r="AD6" i="28"/>
  <c r="Y6" i="28"/>
  <c r="V6" i="28"/>
  <c r="Q6" i="28"/>
  <c r="K6" i="28"/>
  <c r="G6" i="28"/>
  <c r="AD5" i="28"/>
  <c r="Y5" i="28"/>
  <c r="V5" i="28"/>
  <c r="Q5" i="28"/>
  <c r="E5" i="28" s="1"/>
  <c r="AH5" i="28" s="1"/>
  <c r="K5" i="28"/>
  <c r="G5" i="28"/>
  <c r="AD4" i="28"/>
  <c r="AD38" i="28" s="1"/>
  <c r="Y4" i="28"/>
  <c r="V4" i="28"/>
  <c r="V38" i="28" s="1"/>
  <c r="Q4" i="28"/>
  <c r="K4" i="28"/>
  <c r="E4" i="28" s="1"/>
  <c r="G4" i="28"/>
  <c r="G38" i="28" l="1"/>
  <c r="Q38" i="28"/>
  <c r="Y38" i="28"/>
  <c r="E6" i="28"/>
  <c r="AH6" i="28" s="1"/>
  <c r="AK6" i="28" s="1"/>
  <c r="E10" i="28"/>
  <c r="AH10" i="28" s="1"/>
  <c r="E14" i="28"/>
  <c r="AH14" i="28" s="1"/>
  <c r="AK14" i="28" s="1"/>
  <c r="E18" i="28"/>
  <c r="AH18" i="28" s="1"/>
  <c r="E22" i="28"/>
  <c r="AH22" i="28" s="1"/>
  <c r="AK22" i="28" s="1"/>
  <c r="E26" i="28"/>
  <c r="AH26" i="28" s="1"/>
  <c r="E30" i="28"/>
  <c r="AH30" i="28" s="1"/>
  <c r="AK30" i="28" s="1"/>
  <c r="E34" i="28"/>
  <c r="AH34" i="28" s="1"/>
  <c r="AL10" i="28"/>
  <c r="AK10" i="28"/>
  <c r="AH4" i="28"/>
  <c r="AL11" i="28"/>
  <c r="AK11" i="28"/>
  <c r="AL20" i="28"/>
  <c r="AK20" i="28"/>
  <c r="AL27" i="28"/>
  <c r="AK27" i="28"/>
  <c r="AL35" i="28"/>
  <c r="AK35" i="28"/>
  <c r="AL6" i="28"/>
  <c r="AL13" i="28"/>
  <c r="AK13" i="28"/>
  <c r="AL22" i="28"/>
  <c r="AL29" i="28"/>
  <c r="AK29" i="28"/>
  <c r="AL7" i="28"/>
  <c r="AK7" i="28"/>
  <c r="AL8" i="28"/>
  <c r="AK8" i="28"/>
  <c r="AL15" i="28"/>
  <c r="AK15" i="28"/>
  <c r="AL16" i="28"/>
  <c r="AK16" i="28"/>
  <c r="AL23" i="28"/>
  <c r="AK23" i="28"/>
  <c r="AL24" i="28"/>
  <c r="AK24" i="28"/>
  <c r="AL31" i="28"/>
  <c r="AK31" i="28"/>
  <c r="AL32" i="28"/>
  <c r="AK32" i="28"/>
  <c r="AL18" i="28"/>
  <c r="AK18" i="28"/>
  <c r="AL25" i="28"/>
  <c r="AK25" i="28"/>
  <c r="AL26" i="28"/>
  <c r="AK26" i="28"/>
  <c r="AL33" i="28"/>
  <c r="AK33" i="28"/>
  <c r="AL34" i="28"/>
  <c r="AK34" i="28"/>
  <c r="AL9" i="28"/>
  <c r="AK9" i="28"/>
  <c r="AL19" i="28"/>
  <c r="AK19" i="28"/>
  <c r="AL36" i="28"/>
  <c r="AK36" i="28"/>
  <c r="AL17" i="28"/>
  <c r="AK17" i="28"/>
  <c r="AL12" i="28"/>
  <c r="AK12" i="28"/>
  <c r="AL28" i="28"/>
  <c r="AK28" i="28"/>
  <c r="AL5" i="28"/>
  <c r="AK5" i="28"/>
  <c r="AL14" i="28"/>
  <c r="AL21" i="28"/>
  <c r="AK21" i="28"/>
  <c r="AL30" i="28"/>
  <c r="AL37" i="28"/>
  <c r="AK37" i="28"/>
  <c r="K38" i="28"/>
  <c r="E38" i="28" l="1"/>
  <c r="AH38" i="28"/>
  <c r="AL4" i="28"/>
  <c r="AK4" i="28"/>
  <c r="AL38" i="28" l="1"/>
  <c r="AK38" i="28"/>
  <c r="E43" i="27" l="1"/>
  <c r="G43" i="27" s="1"/>
  <c r="E42" i="27"/>
  <c r="E41" i="27"/>
  <c r="G41" i="27" s="1"/>
  <c r="E40" i="27"/>
  <c r="G40" i="27" s="1"/>
  <c r="E39" i="27"/>
  <c r="G39" i="27" s="1"/>
  <c r="E38" i="27"/>
  <c r="E37" i="27"/>
  <c r="G37" i="27" s="1"/>
  <c r="E36" i="27"/>
  <c r="G36" i="27" s="1"/>
  <c r="E35" i="27"/>
  <c r="G35" i="27" s="1"/>
  <c r="E34" i="27"/>
  <c r="E33" i="27"/>
  <c r="G33" i="27" s="1"/>
  <c r="E32" i="27"/>
  <c r="G32" i="27" s="1"/>
  <c r="E31" i="27"/>
  <c r="G31" i="27" s="1"/>
  <c r="E30" i="27"/>
  <c r="E29" i="27"/>
  <c r="G29" i="27" s="1"/>
  <c r="E28" i="27"/>
  <c r="G28" i="27" s="1"/>
  <c r="E27" i="27"/>
  <c r="G27" i="27" s="1"/>
  <c r="E26" i="27"/>
  <c r="E25" i="27"/>
  <c r="G25" i="27" s="1"/>
  <c r="E24" i="27"/>
  <c r="G24" i="27" s="1"/>
  <c r="E23" i="27"/>
  <c r="G23" i="27" s="1"/>
  <c r="E22" i="27"/>
  <c r="E21" i="27"/>
  <c r="G21" i="27" s="1"/>
  <c r="E20" i="27"/>
  <c r="G20" i="27" s="1"/>
  <c r="E19" i="27"/>
  <c r="G19" i="27" s="1"/>
  <c r="E18" i="27"/>
  <c r="E17" i="27"/>
  <c r="G17" i="27" s="1"/>
  <c r="E16" i="27"/>
  <c r="G16" i="27" s="1"/>
  <c r="E15" i="27"/>
  <c r="G15" i="27" s="1"/>
  <c r="E14" i="27"/>
  <c r="E13" i="27"/>
  <c r="G13" i="27" s="1"/>
  <c r="E12" i="27"/>
  <c r="G12" i="27" s="1"/>
  <c r="E11" i="27"/>
  <c r="G11" i="27" s="1"/>
  <c r="E10" i="27"/>
  <c r="E9" i="27"/>
  <c r="G9" i="27" s="1"/>
  <c r="G10" i="27" l="1"/>
  <c r="G14" i="27"/>
  <c r="G18" i="27"/>
  <c r="G22" i="27"/>
  <c r="G26" i="27"/>
  <c r="G30" i="27"/>
  <c r="G34" i="27"/>
  <c r="G38" i="27"/>
  <c r="G42" i="27"/>
</calcChain>
</file>

<file path=xl/sharedStrings.xml><?xml version="1.0" encoding="utf-8"?>
<sst xmlns="http://schemas.openxmlformats.org/spreadsheetml/2006/main" count="490" uniqueCount="267">
  <si>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</si>
  <si>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</si>
  <si>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</si>
  <si>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</si>
  <si>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</si>
  <si>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</si>
  <si>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</si>
  <si>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Расчет</t>
  </si>
  <si>
    <t>1 . Объем производства, тыс. дал</t>
  </si>
  <si>
    <t>2. Облагаемый объем, тыс. дал</t>
  </si>
  <si>
    <t>по предприятию</t>
  </si>
  <si>
    <t>поступлений акциза на пиво</t>
  </si>
  <si>
    <t xml:space="preserve">в том числе: </t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</si>
  <si>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</si>
  <si>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</si>
  <si>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</si>
  <si>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</si>
  <si>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</si>
  <si>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</si>
  <si>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</si>
  <si>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</si>
  <si>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</si>
  <si>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</si>
  <si>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</si>
  <si>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</si>
  <si>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</si>
  <si>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</si>
  <si>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</si>
  <si>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</si>
  <si>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</si>
  <si>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</si>
  <si>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</si>
  <si>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</si>
  <si>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</si>
  <si>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</si>
  <si>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</si>
  <si>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</si>
  <si>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</si>
  <si>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</si>
  <si>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</si>
  <si>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</si>
  <si>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</si>
  <si>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</si>
  <si>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</si>
  <si>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</si>
  <si>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</si>
  <si>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</si>
  <si>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</si>
  <si>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</si>
  <si>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</si>
  <si>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</si>
  <si>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Аннинский муниципальный район</t>
  </si>
  <si>
    <t>Бутурлиновский муниципальный район</t>
  </si>
  <si>
    <t>Верхнехавский муниципальный район</t>
  </si>
  <si>
    <t>Калачеевский муниципальный район</t>
  </si>
  <si>
    <t>Лискинский муниципальный район</t>
  </si>
  <si>
    <t>Новоусманский муниципальный район</t>
  </si>
  <si>
    <t>Новохоперский муниципальный район</t>
  </si>
  <si>
    <t>Острогожский муниципальный район</t>
  </si>
  <si>
    <t>Панинский муниципальный район</t>
  </si>
  <si>
    <t>Рамонский муниципальный район</t>
  </si>
  <si>
    <t>Россошанский муниципальный район</t>
  </si>
  <si>
    <t>Город Воронеж</t>
  </si>
  <si>
    <t>Город Борисоглебск</t>
  </si>
  <si>
    <t>Город Нововоронеж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</si>
  <si>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</si>
  <si>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</si>
  <si>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</si>
  <si>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</si>
  <si>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</si>
  <si>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</si>
  <si>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</si>
  <si>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</si>
  <si>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</si>
  <si>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</si>
  <si>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</si>
  <si>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</si>
  <si>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</si>
  <si>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</si>
  <si>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КПП</t>
  </si>
  <si>
    <t>официальный сайт</t>
  </si>
  <si>
    <t xml:space="preserve"> (в ценах соответствующих лет по полному кругу предприятий)</t>
  </si>
  <si>
    <t>Х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</si>
  <si>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</si>
  <si>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</si>
  <si>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</si>
  <si>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3. Ставка акциза, руб/дал</t>
  </si>
  <si>
    <t>5. Собираемость, %</t>
  </si>
  <si>
    <t>6. Поступление акциза в бюджет, тыс. руб.</t>
  </si>
  <si>
    <t>4.Сумма акциза, тыс. руб</t>
  </si>
  <si>
    <t>Сводная финансовая обеспеченность</t>
  </si>
  <si>
    <t>VIII. Финансы</t>
  </si>
  <si>
    <t xml:space="preserve"> (в ценах соответствующих лет)</t>
  </si>
  <si>
    <t>2. Амортизационные отчисления</t>
  </si>
  <si>
    <t>3. Налоговые доходы (без налога на прибыль)</t>
  </si>
  <si>
    <t>из них:</t>
  </si>
  <si>
    <t>Налог на добавленную стоимость</t>
  </si>
  <si>
    <t>Акцизы</t>
  </si>
  <si>
    <t>Налог на доходы с физических лиц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</si>
  <si>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</si>
  <si>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</si>
  <si>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</si>
  <si>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</si>
  <si>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</si>
  <si>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</si>
  <si>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</si>
  <si>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налог, взимаемый в связи с применением упрощенной системы налогообложения, учета и отчетности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</si>
  <si>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</si>
  <si>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</si>
  <si>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</si>
  <si>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Налоги, сборы и регулярные платежи за пользование природными ресурсами</t>
  </si>
  <si>
    <t>Государственная пошлина</t>
  </si>
  <si>
    <t xml:space="preserve">Прочие налоги и сборы </t>
  </si>
  <si>
    <t>4. Неналоговые доходы</t>
  </si>
  <si>
    <t>5. Отчисления на социальные нужды в  государственные внебюджетные фонды</t>
  </si>
  <si>
    <t>Итого доходов (п.1+п.2+п.3+п.4+п.5)</t>
  </si>
  <si>
    <t>тыс. чел.</t>
  </si>
  <si>
    <t>Собственная финансовая обеспеченность                                                    (Итого доходов :  численность населения)</t>
  </si>
  <si>
    <t>руб.</t>
  </si>
  <si>
    <t>Приложение № 2</t>
  </si>
  <si>
    <t>Расчет поступлений налога на доходы физических лиц</t>
  </si>
  <si>
    <t>Единица  измерения</t>
  </si>
  <si>
    <t xml:space="preserve">тыс. рублей </t>
  </si>
  <si>
    <t xml:space="preserve"> %</t>
  </si>
  <si>
    <t>Муниципальные образования Воронежской области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</si>
  <si>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</si>
  <si>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</si>
  <si>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</si>
  <si>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</si>
  <si>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</si>
  <si>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</si>
  <si>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</si>
  <si>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Налог на добычу полезных ископаемых</t>
  </si>
  <si>
    <t>ДФ</t>
  </si>
  <si>
    <t>Пенсионный фонд  (факт)</t>
  </si>
  <si>
    <t>г.Борисоглебск</t>
  </si>
  <si>
    <t>Единицы измерения: Тысяча рублей</t>
  </si>
  <si>
    <t>Наблюдаемые ОКТМО (сводно)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</si>
  <si>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</si>
  <si>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</si>
  <si>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</si>
  <si>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</si>
  <si>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</si>
  <si>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</si>
  <si>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</si>
  <si>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4. Налоговая ставка, 13%</t>
  </si>
  <si>
    <t>7.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</si>
  <si>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8. Налог на доходы физических лиц с доходов, полученных физическими лицами в соответствии со статьей 228 Налогового Кодекса РФ</t>
  </si>
  <si>
    <t>9.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РФ</t>
  </si>
  <si>
    <t>10. Сумма исчисленного налога на доходы в виде дивидендов (из формы 7-НДФЛ)</t>
  </si>
  <si>
    <t>11. Отработка недоимки (реструктуризация)</t>
  </si>
  <si>
    <t>3. Облагаемый валовый совокупный доход (п.1-п.2)</t>
  </si>
  <si>
    <r>
      <t>5. Сумма налога, исчисленная к уплате в бюджет</t>
    </r>
    <r>
      <rPr>
        <sz val="11"/>
        <rFont val="Times New Roman"/>
        <family val="1"/>
        <charset val="204"/>
      </rPr>
      <t xml:space="preserve"> (п.3*п.4)</t>
    </r>
  </si>
  <si>
    <t>12. ИТОГО поступило налога на доходы физических  лиц (п.6+п.7+п.8+п.9+п.10+п.11)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</si>
  <si>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</si>
  <si>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</si>
  <si>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</si>
  <si>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</si>
  <si>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</si>
  <si>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Приложение № 3-а.</t>
  </si>
  <si>
    <t>форму не изменять!</t>
  </si>
  <si>
    <t>6. Сумма налога фактически поступившего (= п.5 минус сумма возможной недоимки)</t>
  </si>
  <si>
    <t>2021 год (прогноз)</t>
  </si>
  <si>
    <t>Предварительная информация по итогам 7 месяцев будет уточнена!</t>
  </si>
  <si>
    <t>Налоговые доходы (без налога на прибыль)</t>
  </si>
  <si>
    <t>Неналоговые доходы</t>
  </si>
  <si>
    <t>Отчисления на социальные нужды в  государственные внебюджетные фонды (прогноз районов)</t>
  </si>
  <si>
    <r>
      <t>Фонд социального страхования</t>
    </r>
    <r>
      <rPr>
        <sz val="8"/>
        <color indexed="10"/>
        <rFont val="Times New Roman"/>
        <family val="1"/>
        <charset val="204"/>
      </rPr>
      <t xml:space="preserve"> </t>
    </r>
  </si>
  <si>
    <t xml:space="preserve">ОМС         </t>
  </si>
  <si>
    <t>Среднедушевая финансовая обеспеченность  (с учетом  прибыли прибыльных предп.)</t>
  </si>
  <si>
    <t>Среднегодовая численность за 2014 год  расчетно</t>
  </si>
  <si>
    <t>2. Налог на прибыль в территориальный бюджет (ставка 17%)</t>
  </si>
  <si>
    <t>факт</t>
  </si>
  <si>
    <t>% исполнения от прогноза района на 2018 год</t>
  </si>
  <si>
    <t>Данные из прогнозов района на 2018 год</t>
  </si>
  <si>
    <t>2022 год (прогноз)</t>
  </si>
  <si>
    <t>Аналитические модели: Расчёты с бюджетом (2019) (Витрина данных "Расчёты с бюджетом" (2019 год))</t>
  </si>
  <si>
    <t>Годы: 2019</t>
  </si>
  <si>
    <t>Наблюдаемые статьи (сводно): Налог на прибыль организаций</t>
  </si>
  <si>
    <t>Наблюдаемые реквизиты, %</t>
  </si>
  <si>
    <t>Начислено - всего</t>
  </si>
  <si>
    <t>Поступило - всего</t>
  </si>
  <si>
    <t>Возмещено</t>
  </si>
  <si>
    <t>ИТОГО за 5 месяцев 2019</t>
  </si>
  <si>
    <t>Процент роста, %</t>
  </si>
  <si>
    <t>Процент к начисленному, %</t>
  </si>
  <si>
    <t>Общая сумма задолженности - всего</t>
  </si>
  <si>
    <t>Переплата</t>
  </si>
  <si>
    <t>Бобровский муниципальный район</t>
  </si>
  <si>
    <t>Богучарский муниципальный район</t>
  </si>
  <si>
    <t>Верхнемамонский муниципальный район</t>
  </si>
  <si>
    <t>Воробьевский муниципальный район</t>
  </si>
  <si>
    <t>Грибановский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</si>
  <si>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</si>
  <si>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</si>
  <si>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</si>
  <si>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Нижнедевицкий муниципальный район</t>
  </si>
  <si>
    <t>Ольховатский муниципальный район</t>
  </si>
  <si>
    <t>Павловский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</si>
  <si>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</si>
  <si>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</si>
  <si>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</si>
  <si>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Репьевский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</si>
  <si>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</si>
  <si>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</si>
  <si>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</si>
  <si>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</si>
  <si>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</si>
  <si>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 xml:space="preserve">Месяцы: Январь-Май  (на 01.06.2019)     </t>
  </si>
  <si>
    <t>1 полугодие 2020 года</t>
  </si>
  <si>
    <r>
      <t>Сводный финансовый баланс за 2019 год (</t>
    </r>
    <r>
      <rPr>
        <b/>
        <sz val="14"/>
        <color indexed="60"/>
        <rFont val="Times New Roman"/>
        <family val="1"/>
        <charset val="204"/>
      </rPr>
      <t>предварительный отчет</t>
    </r>
    <r>
      <rPr>
        <b/>
        <sz val="14"/>
        <rFont val="Times New Roman"/>
        <family val="1"/>
        <charset val="204"/>
      </rPr>
      <t xml:space="preserve">) </t>
    </r>
  </si>
  <si>
    <t>Прибыль прибыльных предприятий (по крупным и средним предприятиям) статистика для рейтинга</t>
  </si>
  <si>
    <r>
      <t xml:space="preserve">Амортизационные отчисления (прогноз) </t>
    </r>
    <r>
      <rPr>
        <sz val="8"/>
        <color indexed="10"/>
        <rFont val="Times New Roman"/>
        <family val="1"/>
        <charset val="204"/>
      </rPr>
      <t xml:space="preserve"> Отчет после 05.08.2020</t>
    </r>
  </si>
  <si>
    <t>Налоги, сборы и регулярные платежи за пользование природными ресурсами ВСЕГО</t>
  </si>
  <si>
    <t>водный налог ФНС</t>
  </si>
  <si>
    <t>Государственная пошлина ВСЕГО</t>
  </si>
  <si>
    <t>УФНС в фед. Бюджет</t>
  </si>
  <si>
    <t>% роста 2019 к 2018 г.г.</t>
  </si>
  <si>
    <t>СФБ за 2018 год</t>
  </si>
  <si>
    <t xml:space="preserve">  на 10.07.2020</t>
  </si>
  <si>
    <t>на 2021 год и прогноз на 2022-2023 годы</t>
  </si>
  <si>
    <t>2019 год уточнить после публикации ФНС формы 5-ПМ</t>
  </si>
  <si>
    <t xml:space="preserve">2019 год (оценка) </t>
  </si>
  <si>
    <t>2020 год (оценка)</t>
  </si>
  <si>
    <t>2023 год (прогноз)</t>
  </si>
  <si>
    <r>
      <t xml:space="preserve">КБК - Статья (Наблюдаемые статьи (сводно)): </t>
    </r>
    <r>
      <rPr>
        <b/>
        <sz val="14"/>
        <color theme="1"/>
        <rFont val="Calibri"/>
        <family val="2"/>
        <charset val="204"/>
        <scheme val="minor"/>
      </rPr>
      <t>Налог на прибыль организаций</t>
    </r>
  </si>
  <si>
    <t>за январь-май 2020 года</t>
  </si>
  <si>
    <r>
      <t xml:space="preserve">Единица измерения: </t>
    </r>
    <r>
      <rPr>
        <b/>
        <sz val="11"/>
        <color rgb="FF00B0F0"/>
        <rFont val="Calibri"/>
        <family val="2"/>
        <charset val="204"/>
        <scheme val="minor"/>
      </rPr>
      <t>Тысяча рублей</t>
    </r>
  </si>
  <si>
    <r>
      <t xml:space="preserve">По горизонтали: </t>
    </r>
    <r>
      <rPr>
        <b/>
        <sz val="11"/>
        <color rgb="FF00B0F0"/>
        <rFont val="Calibri"/>
        <family val="2"/>
        <charset val="204"/>
        <scheme val="minor"/>
      </rPr>
      <t>Реквизит (Наблюдаемые реквизиты)</t>
    </r>
  </si>
  <si>
    <r>
      <t xml:space="preserve">По вертикали: </t>
    </r>
    <r>
      <rPr>
        <b/>
        <sz val="11"/>
        <color rgb="FF00B0F0"/>
        <rFont val="Calibri"/>
        <family val="2"/>
        <charset val="204"/>
        <scheme val="minor"/>
      </rPr>
      <t>Территория (Наблюдаемые ОКТМО (сводно))</t>
    </r>
  </si>
  <si>
    <t>Итого поступилоза     5 мес. 2020 г.</t>
  </si>
  <si>
    <t>Процент 
собираемости, %</t>
  </si>
  <si>
    <t>факт поступления за 5 мес. 2019 г</t>
  </si>
  <si>
    <t>ИНН 3662066584 Адрес: Рамонский р-он, с. Нелжа, ул. Советская, 129а.       Тел.гл.бух.: 8-920-400-76-45</t>
  </si>
  <si>
    <t>Исполнитель: Чернышова С.И.                            тел. 8-47340-2-18-62</t>
  </si>
  <si>
    <t xml:space="preserve">                         ООО "Нелжинская пивоварня"</t>
  </si>
  <si>
    <t xml:space="preserve">                                       ООО "Изумрудный дворик"</t>
  </si>
  <si>
    <t>ИНН 3662066584 Адрес: Рамонский р-он, с. Медовка, ул. Изумрудная, 125а.       Тел.гл.бух.: 8-920-421-57-11</t>
  </si>
  <si>
    <t xml:space="preserve">         Рамонский муниципальный район Воронежской области</t>
  </si>
  <si>
    <t xml:space="preserve">                                       ООО "Ресторанная улица"</t>
  </si>
  <si>
    <t>ИНН 3662066584 Адрес: Рамонский р-он,п. Солнечный, ул. Парковая, 3.       Тел.гл.бух.: 228-03-55</t>
  </si>
  <si>
    <t>Рамонского муниципального района   на период до 2022 года</t>
  </si>
  <si>
    <t>Заместитель главы администрации муниципального района                             Ю.В. Болгов</t>
  </si>
  <si>
    <t>Заместитель главы администрации муниципального района                                              Болгов Ю.В.</t>
  </si>
  <si>
    <t>исполнитель: Чернышова С.И. тел: 8-47340-2-18-62</t>
  </si>
  <si>
    <t>Форма запроса по наиболее значимым предприятиям, расположенным на территории Рамонского муниципального района Воронежской области</t>
  </si>
  <si>
    <t>"МК Богдановский"</t>
  </si>
  <si>
    <t>Производство мяса и мясопродуктов</t>
  </si>
  <si>
    <t>Письменский Александр Юрьевич</t>
  </si>
  <si>
    <t>Трунова Лариса Юрьевна</t>
  </si>
  <si>
    <t>8(47340)233-43-52</t>
  </si>
  <si>
    <t>e-mail: mpbb1@mail.ru</t>
  </si>
  <si>
    <t>-</t>
  </si>
  <si>
    <t>396039, Воронежская область, Рамонский район, д. Богданово, ул. Почтовая, д. 23</t>
  </si>
  <si>
    <t>Налог на прибыль в бюджет Воронежской области (по ставке 17%)</t>
  </si>
  <si>
    <t>Общество с ограниченной ответственностью «КДВ Воронеж»</t>
  </si>
  <si>
    <t>Производство шоколада и сахаристых кондитерских изделий</t>
  </si>
  <si>
    <t>Трифонов Александр Викторович</t>
  </si>
  <si>
    <r>
      <t>В</t>
    </r>
    <r>
      <rPr>
        <u/>
        <sz val="10"/>
        <rFont val="Arial Cyr"/>
        <charset val="204"/>
      </rPr>
      <t>оронков Евгений Александрович</t>
    </r>
  </si>
  <si>
    <t>8(47340) 52-1-45</t>
  </si>
  <si>
    <t>e-mail: e.voronkov@kdvm.ru, e.korolyova@kdvm.ru</t>
  </si>
  <si>
    <t>396039, Воронежская область, Рамонский район, д. Богданово, ул. Лесная, д. 31</t>
  </si>
  <si>
    <t>исполнитель: Татаренко Е. Г.</t>
  </si>
  <si>
    <t>телефон: 8-47340-2-17-49</t>
  </si>
  <si>
    <t>пиво</t>
  </si>
  <si>
    <r>
      <t xml:space="preserve">1. Прибыль  </t>
    </r>
    <r>
      <rPr>
        <b/>
        <sz val="14"/>
        <rFont val="Times New Roman"/>
        <family val="1"/>
        <charset val="204"/>
      </rPr>
      <t xml:space="preserve"> по крупным и средним предприятиям</t>
    </r>
  </si>
  <si>
    <t>Рамонмского муниципального района  (городского округа)    на период до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</si>
</sst>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b/>
      <sz val="14"/>
      <color indexed="60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1"/>
      <charset val="204"/>
    </font>
    <font>
      <sz val="11"/>
      <color rgb="FFC00000"/>
      <name val="Times New Roman"/>
      <family val="1"/>
    </font>
    <font>
      <sz val="10"/>
      <color rgb="FFC00000"/>
      <name val="Arial Cyr"/>
      <charset val="204"/>
    </font>
    <font>
      <sz val="10"/>
      <color rgb="FFC00000"/>
      <name val="Times New Roman"/>
      <family val="1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9C0006"/>
      <name val="Times New Roman"/>
      <family val="2"/>
      <charset val="204"/>
    </font>
    <font>
      <sz val="9"/>
      <color rgb="FFC00000"/>
      <name val="Arial Cyr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rgb="FFC00000"/>
      <name val="Times New Roman"/>
      <family val="2"/>
      <charset val="204"/>
    </font>
    <font>
      <sz val="11"/>
      <color rgb="FFFF0000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3"/>
      <name val="Arial"/>
      <family val="2"/>
      <charset val="204"/>
    </font>
    <font>
      <u/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Arial Cyr"/>
      <charset val="204"/>
    </font>
    <font>
      <u/>
      <sz val="10"/>
      <name val="Arial Cyr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family val="2"/>
      <charset val="204"/>
    </font>
    <font>
      <b/>
      <sz val="14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39" fillId="2" borderId="0">
      <alignment horizontal="left" vertical="top"/>
    </xf>
    <xf numFmtId="0" fontId="40" fillId="2" borderId="0">
      <alignment horizontal="center" vertical="top"/>
    </xf>
    <xf numFmtId="0" fontId="40" fillId="2" borderId="0">
      <alignment horizontal="left" vertical="top"/>
    </xf>
    <xf numFmtId="0" fontId="41" fillId="2" borderId="0">
      <alignment horizontal="left" vertical="top"/>
    </xf>
    <xf numFmtId="0" fontId="40" fillId="2" borderId="0">
      <alignment horizontal="left" vertical="center"/>
    </xf>
    <xf numFmtId="0" fontId="40" fillId="2" borderId="0">
      <alignment horizontal="right" vertical="center"/>
    </xf>
    <xf numFmtId="0" fontId="40" fillId="2" borderId="0">
      <alignment horizontal="right" vertical="top"/>
    </xf>
    <xf numFmtId="0" fontId="41" fillId="2" borderId="0">
      <alignment horizontal="left" vertical="top"/>
    </xf>
    <xf numFmtId="0" fontId="41" fillId="2" borderId="0">
      <alignment horizontal="left" vertical="top"/>
    </xf>
    <xf numFmtId="0" fontId="41" fillId="2" borderId="0">
      <alignment horizontal="left" vertical="top"/>
    </xf>
    <xf numFmtId="0" fontId="42" fillId="0" borderId="0" applyNumberFormat="0" applyFill="0" applyBorder="0" applyAlignment="0" applyProtection="0"/>
    <xf numFmtId="0" fontId="38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38" fillId="0" borderId="0"/>
    <xf numFmtId="0" fontId="43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8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0" fillId="0" borderId="0" xfId="0" applyFont="1"/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centerContinuous" vertical="center"/>
    </xf>
    <xf numFmtId="0" fontId="11" fillId="0" borderId="0" xfId="0" applyFont="1" applyAlignment="1" applyProtection="1">
      <alignment horizontal="centerContinuous" vertical="center"/>
    </xf>
    <xf numFmtId="0" fontId="14" fillId="0" borderId="0" xfId="0" applyFont="1" applyFill="1" applyProtection="1"/>
    <xf numFmtId="0" fontId="14" fillId="0" borderId="4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 applyProtection="1">
      <alignment horizontal="center"/>
    </xf>
    <xf numFmtId="0" fontId="13" fillId="0" borderId="1" xfId="0" applyFont="1" applyFill="1" applyBorder="1" applyProtection="1"/>
    <xf numFmtId="0" fontId="18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 indent="4"/>
    </xf>
    <xf numFmtId="0" fontId="13" fillId="0" borderId="1" xfId="0" applyFont="1" applyFill="1" applyBorder="1" applyAlignment="1" applyProtection="1">
      <alignment horizontal="left" vertical="center" wrapText="1" indent="2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 applyFill="1"/>
    <xf numFmtId="0" fontId="0" fillId="0" borderId="0" xfId="0" applyFont="1" applyFill="1"/>
    <xf numFmtId="3" fontId="6" fillId="0" borderId="0" xfId="0" applyNumberFormat="1" applyFont="1" applyFill="1"/>
    <xf numFmtId="0" fontId="22" fillId="0" borderId="1" xfId="0" applyFont="1" applyFill="1" applyBorder="1"/>
    <xf numFmtId="3" fontId="22" fillId="0" borderId="1" xfId="0" applyNumberFormat="1" applyFont="1" applyFill="1" applyBorder="1" applyAlignment="1">
      <alignment horizontal="right"/>
    </xf>
    <xf numFmtId="0" fontId="22" fillId="0" borderId="2" xfId="0" applyFont="1" applyFill="1" applyBorder="1"/>
    <xf numFmtId="0" fontId="23" fillId="0" borderId="1" xfId="0" applyFont="1" applyFill="1" applyBorder="1"/>
    <xf numFmtId="3" fontId="6" fillId="0" borderId="0" xfId="0" applyNumberFormat="1" applyFont="1" applyFill="1" applyAlignment="1">
      <alignment horizontal="right"/>
    </xf>
    <xf numFmtId="49" fontId="25" fillId="0" borderId="0" xfId="0" applyNumberFormat="1" applyFont="1" applyFill="1" applyAlignment="1" applyProtection="1">
      <alignment horizontal="centerContinuous" vertical="center"/>
    </xf>
    <xf numFmtId="3" fontId="0" fillId="0" borderId="0" xfId="0" applyNumberFormat="1"/>
    <xf numFmtId="0" fontId="0" fillId="0" borderId="1" xfId="0" applyBorder="1"/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20" fillId="0" borderId="1" xfId="0" applyNumberFormat="1" applyFont="1" applyFill="1" applyBorder="1" applyAlignment="1" applyProtection="1">
      <alignment horizontal="right"/>
    </xf>
    <xf numFmtId="3" fontId="6" fillId="0" borderId="1" xfId="0" applyNumberFormat="1" applyFont="1" applyFill="1" applyBorder="1" applyAlignment="1" applyProtection="1">
      <alignment horizontal="right"/>
    </xf>
    <xf numFmtId="0" fontId="13" fillId="0" borderId="1" xfId="0" applyFont="1" applyFill="1" applyBorder="1" applyAlignment="1" applyProtection="1">
      <alignment horizontal="left" vertical="center" wrapText="1" indent="3"/>
    </xf>
    <xf numFmtId="3" fontId="13" fillId="0" borderId="1" xfId="0" applyNumberFormat="1" applyFont="1" applyFill="1" applyBorder="1" applyAlignment="1" applyProtection="1">
      <alignment horizontal="right"/>
    </xf>
    <xf numFmtId="164" fontId="12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vertical="top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top" wrapText="1"/>
    </xf>
    <xf numFmtId="0" fontId="15" fillId="0" borderId="8" xfId="0" applyFont="1" applyFill="1" applyBorder="1" applyAlignment="1" applyProtection="1">
      <alignment horizontal="center" vertical="top" wrapText="1"/>
    </xf>
    <xf numFmtId="0" fontId="7" fillId="0" borderId="9" xfId="0" applyFont="1" applyFill="1" applyBorder="1"/>
    <xf numFmtId="3" fontId="44" fillId="0" borderId="1" xfId="0" applyNumberFormat="1" applyFont="1" applyBorder="1"/>
    <xf numFmtId="164" fontId="44" fillId="0" borderId="1" xfId="0" applyNumberFormat="1" applyFont="1" applyBorder="1"/>
    <xf numFmtId="0" fontId="0" fillId="0" borderId="1" xfId="0" applyFill="1" applyBorder="1"/>
    <xf numFmtId="3" fontId="44" fillId="0" borderId="1" xfId="0" applyNumberFormat="1" applyFont="1" applyFill="1" applyBorder="1"/>
    <xf numFmtId="0" fontId="4" fillId="0" borderId="1" xfId="0" applyFont="1" applyFill="1" applyBorder="1"/>
    <xf numFmtId="3" fontId="45" fillId="0" borderId="3" xfId="0" applyNumberFormat="1" applyFont="1" applyBorder="1"/>
    <xf numFmtId="3" fontId="44" fillId="0" borderId="0" xfId="0" applyNumberFormat="1" applyFont="1" applyFill="1" applyBorder="1"/>
    <xf numFmtId="17" fontId="0" fillId="0" borderId="0" xfId="0" applyNumberFormat="1" applyFont="1" applyFill="1"/>
    <xf numFmtId="3" fontId="19" fillId="0" borderId="0" xfId="0" applyNumberFormat="1" applyFont="1" applyFill="1" applyAlignment="1">
      <alignment horizontal="right"/>
    </xf>
    <xf numFmtId="0" fontId="46" fillId="0" borderId="1" xfId="0" applyFont="1" applyFill="1" applyBorder="1"/>
    <xf numFmtId="3" fontId="47" fillId="0" borderId="0" xfId="0" applyNumberFormat="1" applyFont="1" applyFill="1" applyAlignment="1">
      <alignment horizontal="right"/>
    </xf>
    <xf numFmtId="0" fontId="47" fillId="0" borderId="0" xfId="0" applyFont="1" applyFill="1"/>
    <xf numFmtId="3" fontId="19" fillId="0" borderId="0" xfId="0" applyNumberFormat="1" applyFont="1" applyFill="1"/>
    <xf numFmtId="3" fontId="24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3" fontId="35" fillId="0" borderId="0" xfId="0" applyNumberFormat="1" applyFont="1" applyFill="1" applyAlignment="1">
      <alignment horizontal="right"/>
    </xf>
    <xf numFmtId="164" fontId="35" fillId="0" borderId="0" xfId="0" applyNumberFormat="1" applyFont="1" applyFill="1" applyAlignment="1">
      <alignment horizontal="right"/>
    </xf>
    <xf numFmtId="3" fontId="48" fillId="0" borderId="0" xfId="0" applyNumberFormat="1" applyFont="1" applyFill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/>
    <xf numFmtId="0" fontId="7" fillId="0" borderId="1" xfId="0" applyFont="1" applyBorder="1" applyAlignment="1">
      <alignment horizontal="left" vertical="center" wrapText="1" indent="3"/>
    </xf>
    <xf numFmtId="0" fontId="49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/>
    <xf numFmtId="164" fontId="50" fillId="0" borderId="0" xfId="0" applyNumberFormat="1" applyFont="1"/>
    <xf numFmtId="0" fontId="51" fillId="0" borderId="0" xfId="0" applyFont="1" applyAlignment="1">
      <alignment horizontal="left"/>
    </xf>
    <xf numFmtId="0" fontId="15" fillId="4" borderId="1" xfId="0" applyFont="1" applyFill="1" applyBorder="1" applyAlignment="1" applyProtection="1">
      <alignment horizontal="center" vertical="top" wrapText="1"/>
    </xf>
    <xf numFmtId="0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 wrapText="1"/>
    </xf>
    <xf numFmtId="3" fontId="0" fillId="0" borderId="0" xfId="0" applyNumberFormat="1" applyAlignment="1">
      <alignment horizontal="center" vertical="center" wrapText="1"/>
    </xf>
    <xf numFmtId="3" fontId="44" fillId="4" borderId="1" xfId="0" applyNumberFormat="1" applyFont="1" applyFill="1" applyBorder="1"/>
    <xf numFmtId="3" fontId="31" fillId="4" borderId="1" xfId="0" applyNumberFormat="1" applyFont="1" applyFill="1" applyBorder="1"/>
    <xf numFmtId="164" fontId="44" fillId="4" borderId="1" xfId="0" applyNumberFormat="1" applyFont="1" applyFill="1" applyBorder="1"/>
    <xf numFmtId="164" fontId="53" fillId="3" borderId="1" xfId="26" applyNumberFormat="1" applyFont="1" applyBorder="1"/>
    <xf numFmtId="3" fontId="45" fillId="4" borderId="3" xfId="0" applyNumberFormat="1" applyFont="1" applyFill="1" applyBorder="1"/>
    <xf numFmtId="3" fontId="14" fillId="4" borderId="3" xfId="0" applyNumberFormat="1" applyFont="1" applyFill="1" applyBorder="1"/>
    <xf numFmtId="3" fontId="45" fillId="5" borderId="3" xfId="0" applyNumberFormat="1" applyFont="1" applyFill="1" applyBorder="1"/>
    <xf numFmtId="0" fontId="0" fillId="4" borderId="0" xfId="0" applyFill="1"/>
    <xf numFmtId="3" fontId="44" fillId="4" borderId="0" xfId="0" applyNumberFormat="1" applyFont="1" applyFill="1" applyBorder="1"/>
    <xf numFmtId="0" fontId="0" fillId="0" borderId="0" xfId="0" applyFill="1"/>
    <xf numFmtId="0" fontId="36" fillId="0" borderId="10" xfId="0" applyFont="1" applyFill="1" applyBorder="1" applyAlignment="1">
      <alignment horizontal="left" vertical="top" wrapText="1"/>
    </xf>
    <xf numFmtId="4" fontId="37" fillId="0" borderId="10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/>
    <xf numFmtId="0" fontId="52" fillId="0" borderId="0" xfId="0" applyFont="1" applyFill="1" applyAlignment="1"/>
    <xf numFmtId="0" fontId="54" fillId="0" borderId="0" xfId="0" applyFont="1" applyFill="1"/>
    <xf numFmtId="0" fontId="55" fillId="0" borderId="0" xfId="0" applyFont="1" applyFill="1"/>
    <xf numFmtId="0" fontId="30" fillId="0" borderId="0" xfId="0" applyFont="1" applyFill="1"/>
    <xf numFmtId="0" fontId="21" fillId="0" borderId="1" xfId="0" applyFont="1" applyFill="1" applyBorder="1" applyAlignment="1">
      <alignment horizontal="center" vertical="top"/>
    </xf>
    <xf numFmtId="0" fontId="57" fillId="0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 applyProtection="1">
      <alignment horizontal="center" vertical="top" wrapText="1"/>
    </xf>
    <xf numFmtId="0" fontId="15" fillId="4" borderId="1" xfId="0" applyFont="1" applyFill="1" applyBorder="1" applyAlignment="1" applyProtection="1">
      <alignment horizontal="left" vertical="top" wrapText="1"/>
    </xf>
    <xf numFmtId="0" fontId="58" fillId="0" borderId="1" xfId="0" applyFont="1" applyFill="1" applyBorder="1" applyAlignment="1" applyProtection="1">
      <alignment horizontal="center" vertical="top" wrapText="1"/>
    </xf>
    <xf numFmtId="3" fontId="59" fillId="0" borderId="1" xfId="0" applyNumberFormat="1" applyFont="1" applyFill="1" applyBorder="1"/>
    <xf numFmtId="3" fontId="56" fillId="4" borderId="1" xfId="0" applyNumberFormat="1" applyFont="1" applyFill="1" applyBorder="1" applyAlignment="1">
      <alignment horizontal="right" wrapText="1"/>
    </xf>
    <xf numFmtId="3" fontId="45" fillId="0" borderId="3" xfId="0" applyNumberFormat="1" applyFont="1" applyFill="1" applyBorder="1"/>
    <xf numFmtId="3" fontId="51" fillId="0" borderId="3" xfId="0" applyNumberFormat="1" applyFont="1" applyFill="1" applyBorder="1"/>
    <xf numFmtId="3" fontId="59" fillId="0" borderId="0" xfId="0" applyNumberFormat="1" applyFont="1" applyFill="1" applyBorder="1"/>
    <xf numFmtId="0" fontId="20" fillId="0" borderId="10" xfId="0" applyFont="1" applyFill="1" applyBorder="1" applyAlignment="1">
      <alignment horizontal="left" vertical="top" wrapText="1"/>
    </xf>
    <xf numFmtId="0" fontId="60" fillId="0" borderId="0" xfId="0" applyFont="1" applyFill="1" applyBorder="1"/>
    <xf numFmtId="4" fontId="0" fillId="0" borderId="0" xfId="0" applyNumberFormat="1" applyFill="1"/>
    <xf numFmtId="4" fontId="37" fillId="6" borderId="10" xfId="0" applyNumberFormat="1" applyFont="1" applyFill="1" applyBorder="1" applyAlignment="1">
      <alignment horizontal="right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right" vertical="center" wrapText="1"/>
    </xf>
    <xf numFmtId="4" fontId="37" fillId="6" borderId="13" xfId="0" applyNumberFormat="1" applyFont="1" applyFill="1" applyBorder="1" applyAlignment="1">
      <alignment horizontal="right" vertical="center" wrapText="1"/>
    </xf>
    <xf numFmtId="4" fontId="37" fillId="0" borderId="1" xfId="0" applyNumberFormat="1" applyFont="1" applyFill="1" applyBorder="1" applyAlignment="1">
      <alignment horizontal="right" vertical="center" wrapText="1"/>
    </xf>
    <xf numFmtId="4" fontId="37" fillId="6" borderId="1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 applyProtection="1">
      <alignment horizontal="center" vertical="center"/>
    </xf>
    <xf numFmtId="3" fontId="0" fillId="0" borderId="0" xfId="0" applyNumberFormat="1" applyFill="1"/>
    <xf numFmtId="3" fontId="56" fillId="0" borderId="0" xfId="0" applyNumberFormat="1" applyFont="1" applyFill="1"/>
    <xf numFmtId="3" fontId="31" fillId="4" borderId="0" xfId="0" applyNumberFormat="1" applyFont="1" applyFill="1" applyBorder="1"/>
    <xf numFmtId="0" fontId="0" fillId="4" borderId="0" xfId="0" applyFont="1" applyFill="1"/>
    <xf numFmtId="3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/>
    <xf numFmtId="3" fontId="23" fillId="0" borderId="1" xfId="0" applyNumberFormat="1" applyFont="1" applyFill="1" applyBorder="1" applyAlignment="1">
      <alignment horizontal="right"/>
    </xf>
    <xf numFmtId="0" fontId="38" fillId="0" borderId="0" xfId="12" applyFont="1" applyFill="1" applyAlignment="1"/>
    <xf numFmtId="0" fontId="38" fillId="0" borderId="0" xfId="12" applyFill="1" applyAlignment="1">
      <alignment wrapText="1"/>
    </xf>
    <xf numFmtId="0" fontId="38" fillId="0" borderId="0" xfId="12"/>
    <xf numFmtId="164" fontId="38" fillId="0" borderId="0" xfId="12" applyNumberFormat="1"/>
    <xf numFmtId="4" fontId="38" fillId="0" borderId="0" xfId="12" applyNumberFormat="1" applyFill="1" applyAlignment="1">
      <alignment wrapText="1"/>
    </xf>
    <xf numFmtId="0" fontId="63" fillId="0" borderId="1" xfId="12" applyFont="1" applyFill="1" applyBorder="1" applyAlignment="1"/>
    <xf numFmtId="0" fontId="63" fillId="0" borderId="1" xfId="12" applyFont="1" applyFill="1" applyBorder="1" applyAlignment="1">
      <alignment wrapText="1"/>
    </xf>
    <xf numFmtId="2" fontId="63" fillId="7" borderId="1" xfId="12" applyNumberFormat="1" applyFont="1" applyFill="1" applyBorder="1" applyAlignment="1">
      <alignment horizontal="center" vertical="center" wrapText="1"/>
    </xf>
    <xf numFmtId="2" fontId="63" fillId="0" borderId="1" xfId="12" applyNumberFormat="1" applyFont="1" applyFill="1" applyBorder="1" applyAlignment="1">
      <alignment horizontal="center" vertical="center" wrapText="1"/>
    </xf>
    <xf numFmtId="0" fontId="64" fillId="0" borderId="1" xfId="12" applyFont="1" applyFill="1" applyBorder="1" applyAlignment="1"/>
    <xf numFmtId="4" fontId="64" fillId="0" borderId="1" xfId="12" applyNumberFormat="1" applyFont="1" applyFill="1" applyBorder="1" applyAlignment="1">
      <alignment wrapText="1"/>
    </xf>
    <xf numFmtId="4" fontId="64" fillId="7" borderId="1" xfId="12" applyNumberFormat="1" applyFont="1" applyFill="1" applyBorder="1" applyAlignment="1">
      <alignment wrapText="1"/>
    </xf>
    <xf numFmtId="4" fontId="38" fillId="0" borderId="1" xfId="12" applyNumberFormat="1" applyFont="1" applyFill="1" applyBorder="1" applyAlignment="1">
      <alignment wrapText="1"/>
    </xf>
    <xf numFmtId="0" fontId="64" fillId="0" borderId="1" xfId="12" applyFont="1" applyFill="1" applyBorder="1" applyAlignment="1">
      <alignment horizontal="left"/>
    </xf>
    <xf numFmtId="4" fontId="38" fillId="7" borderId="1" xfId="12" applyNumberFormat="1" applyFill="1" applyBorder="1" applyAlignment="1">
      <alignment wrapText="1"/>
    </xf>
    <xf numFmtId="4" fontId="38" fillId="0" borderId="1" xfId="12" applyNumberFormat="1" applyFill="1" applyBorder="1" applyAlignment="1">
      <alignment wrapText="1"/>
    </xf>
    <xf numFmtId="0" fontId="38" fillId="0" borderId="0" xfId="12" applyFill="1" applyAlignment="1"/>
    <xf numFmtId="0" fontId="38" fillId="0" borderId="0" xfId="12" applyFill="1"/>
    <xf numFmtId="0" fontId="14" fillId="0" borderId="2" xfId="0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/>
    <xf numFmtId="165" fontId="12" fillId="0" borderId="1" xfId="0" applyNumberFormat="1" applyFont="1" applyFill="1" applyBorder="1" applyAlignment="1" applyProtection="1"/>
    <xf numFmtId="0" fontId="14" fillId="0" borderId="2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0" fillId="8" borderId="0" xfId="0" applyFill="1"/>
    <xf numFmtId="0" fontId="69" fillId="8" borderId="0" xfId="0" applyFont="1" applyFill="1"/>
    <xf numFmtId="0" fontId="24" fillId="8" borderId="1" xfId="0" applyFont="1" applyFill="1" applyBorder="1"/>
    <xf numFmtId="0" fontId="0" fillId="8" borderId="1" xfId="0" applyFill="1" applyBorder="1"/>
    <xf numFmtId="0" fontId="24" fillId="8" borderId="1" xfId="0" applyFont="1" applyFill="1" applyBorder="1" applyAlignment="1">
      <alignment horizontal="center" vertical="center"/>
    </xf>
    <xf numFmtId="3" fontId="0" fillId="8" borderId="1" xfId="0" applyNumberFormat="1" applyFill="1" applyBorder="1"/>
    <xf numFmtId="0" fontId="0" fillId="8" borderId="1" xfId="0" applyFill="1" applyBorder="1" applyAlignment="1">
      <alignment wrapText="1"/>
    </xf>
    <xf numFmtId="0" fontId="0" fillId="8" borderId="0" xfId="0" applyFill="1" applyAlignment="1">
      <alignment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0" fillId="0" borderId="0" xfId="0" applyFont="1" applyFill="1" applyProtection="1"/>
    <xf numFmtId="0" fontId="71" fillId="0" borderId="0" xfId="0" applyFont="1" applyFill="1" applyProtection="1"/>
    <xf numFmtId="0" fontId="7" fillId="0" borderId="0" xfId="0" applyFont="1" applyFill="1" applyProtection="1"/>
    <xf numFmtId="164" fontId="71" fillId="0" borderId="0" xfId="0" applyNumberFormat="1" applyFont="1" applyFill="1" applyProtection="1"/>
    <xf numFmtId="3" fontId="71" fillId="0" borderId="1" xfId="0" applyNumberFormat="1" applyFont="1" applyFill="1" applyBorder="1" applyAlignment="1" applyProtection="1">
      <alignment horizontal="right"/>
    </xf>
    <xf numFmtId="0" fontId="71" fillId="0" borderId="1" xfId="0" applyFont="1" applyFill="1" applyBorder="1" applyAlignment="1" applyProtection="1">
      <alignment horizontal="center"/>
    </xf>
    <xf numFmtId="0" fontId="71" fillId="0" borderId="1" xfId="0" applyFont="1" applyFill="1" applyBorder="1" applyAlignment="1" applyProtection="1">
      <alignment wrapText="1"/>
    </xf>
    <xf numFmtId="164" fontId="71" fillId="0" borderId="1" xfId="0" applyNumberFormat="1" applyFont="1" applyFill="1" applyBorder="1" applyAlignment="1" applyProtection="1">
      <alignment horizontal="right"/>
    </xf>
    <xf numFmtId="0" fontId="71" fillId="0" borderId="1" xfId="0" applyFont="1" applyFill="1" applyBorder="1" applyAlignment="1" applyProtection="1">
      <alignment horizontal="left" vertical="center" wrapText="1"/>
    </xf>
    <xf numFmtId="0" fontId="71" fillId="0" borderId="1" xfId="0" applyFont="1" applyFill="1" applyBorder="1" applyProtection="1"/>
    <xf numFmtId="0" fontId="71" fillId="0" borderId="1" xfId="0" applyFont="1" applyFill="1" applyBorder="1" applyAlignment="1" applyProtection="1">
      <alignment horizontal="center" vertical="center" wrapText="1"/>
    </xf>
    <xf numFmtId="0" fontId="71" fillId="0" borderId="1" xfId="0" applyFont="1" applyFill="1" applyBorder="1" applyAlignment="1">
      <alignment horizontal="left" indent="1"/>
    </xf>
    <xf numFmtId="0" fontId="71" fillId="0" borderId="1" xfId="0" applyFont="1" applyFill="1" applyBorder="1" applyAlignment="1" applyProtection="1">
      <alignment horizontal="left" vertical="center" wrapText="1" indent="1"/>
    </xf>
    <xf numFmtId="0" fontId="71" fillId="0" borderId="1" xfId="0" applyFont="1" applyFill="1" applyBorder="1" applyAlignment="1" applyProtection="1">
      <alignment horizontal="left" wrapText="1" indent="1"/>
    </xf>
    <xf numFmtId="0" fontId="71" fillId="0" borderId="1" xfId="0" applyFont="1" applyFill="1" applyBorder="1" applyAlignment="1" applyProtection="1">
      <alignment horizontal="left" wrapText="1" indent="3"/>
    </xf>
    <xf numFmtId="0" fontId="71" fillId="0" borderId="1" xfId="0" applyFont="1" applyFill="1" applyBorder="1" applyAlignment="1" applyProtection="1">
      <alignment horizontal="left" indent="1"/>
    </xf>
    <xf numFmtId="0" fontId="71" fillId="0" borderId="1" xfId="0" applyNumberFormat="1" applyFont="1" applyBorder="1" applyAlignment="1">
      <alignment horizontal="left" vertical="center" wrapText="1" indent="3"/>
    </xf>
    <xf numFmtId="164" fontId="71" fillId="8" borderId="1" xfId="0" applyNumberFormat="1" applyFont="1" applyFill="1" applyBorder="1" applyAlignment="1" applyProtection="1">
      <alignment horizontal="right"/>
    </xf>
    <xf numFmtId="164" fontId="72" fillId="0" borderId="1" xfId="0" applyNumberFormat="1" applyFont="1" applyFill="1" applyBorder="1" applyAlignment="1" applyProtection="1">
      <alignment horizontal="right"/>
    </xf>
    <xf numFmtId="164" fontId="71" fillId="0" borderId="1" xfId="0" applyNumberFormat="1" applyFont="1" applyFill="1" applyBorder="1" applyAlignment="1" applyProtection="1">
      <alignment horizontal="right"/>
      <protection locked="0"/>
    </xf>
    <xf numFmtId="164" fontId="71" fillId="8" borderId="1" xfId="0" applyNumberFormat="1" applyFont="1" applyFill="1" applyBorder="1" applyAlignment="1" applyProtection="1">
      <alignment horizontal="right"/>
      <protection locked="0"/>
    </xf>
    <xf numFmtId="0" fontId="25" fillId="0" borderId="1" xfId="0" applyFont="1" applyFill="1" applyBorder="1" applyAlignment="1" applyProtection="1">
      <alignment horizontal="center" vertical="center" wrapText="1"/>
    </xf>
    <xf numFmtId="164" fontId="72" fillId="0" borderId="3" xfId="0" applyNumberFormat="1" applyFont="1" applyFill="1" applyBorder="1" applyAlignment="1" applyProtection="1">
      <alignment horizontal="right"/>
    </xf>
    <xf numFmtId="164" fontId="72" fillId="0" borderId="3" xfId="0" applyNumberFormat="1" applyFont="1" applyFill="1" applyBorder="1" applyAlignment="1" applyProtection="1">
      <alignment horizontal="right"/>
      <protection locked="0"/>
    </xf>
    <xf numFmtId="0" fontId="25" fillId="0" borderId="1" xfId="0" applyFont="1" applyFill="1" applyBorder="1" applyAlignment="1" applyProtection="1">
      <alignment horizontal="left" vertical="center" wrapText="1"/>
    </xf>
    <xf numFmtId="0" fontId="25" fillId="0" borderId="3" xfId="0" applyFont="1" applyFill="1" applyBorder="1" applyAlignment="1" applyProtection="1">
      <alignment horizontal="centerContinuous" vertical="center" wrapText="1"/>
    </xf>
    <xf numFmtId="0" fontId="25" fillId="0" borderId="5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/>
    <xf numFmtId="0" fontId="25" fillId="0" borderId="2" xfId="0" applyFont="1" applyFill="1" applyBorder="1" applyAlignment="1" applyProtection="1">
      <alignment horizontal="center" vertical="center"/>
    </xf>
    <xf numFmtId="0" fontId="25" fillId="0" borderId="4" xfId="0" applyFont="1" applyBorder="1" applyAlignment="1" applyProtection="1">
      <alignment horizontal="center" vertical="center" wrapText="1"/>
    </xf>
    <xf numFmtId="0" fontId="25" fillId="0" borderId="4" xfId="0" applyFont="1" applyFill="1" applyBorder="1" applyAlignment="1" applyProtection="1">
      <alignment horizontal="center" vertical="center"/>
    </xf>
    <xf numFmtId="0" fontId="25" fillId="0" borderId="2" xfId="0" applyFont="1" applyFill="1" applyBorder="1" applyAlignment="1" applyProtection="1">
      <alignment horizontal="centerContinuous" vertical="center"/>
    </xf>
    <xf numFmtId="0" fontId="71" fillId="0" borderId="0" xfId="0" applyFont="1"/>
    <xf numFmtId="0" fontId="70" fillId="0" borderId="0" xfId="0" applyFont="1" applyFill="1" applyProtection="1">
      <protection locked="0"/>
    </xf>
    <xf numFmtId="0" fontId="74" fillId="0" borderId="0" xfId="0" applyFont="1" applyFill="1" applyProtection="1"/>
    <xf numFmtId="0" fontId="25" fillId="0" borderId="0" xfId="0" applyFont="1" applyFill="1" applyProtection="1"/>
    <xf numFmtId="0" fontId="71" fillId="0" borderId="0" xfId="0" applyFont="1" applyAlignment="1" applyProtection="1">
      <alignment horizontal="centerContinuous" vertical="center"/>
    </xf>
    <xf numFmtId="0" fontId="71" fillId="0" borderId="0" xfId="0" applyFont="1" applyFill="1" applyAlignment="1" applyProtection="1">
      <alignment horizontal="centerContinuous" vertical="center"/>
    </xf>
    <xf numFmtId="49" fontId="25" fillId="0" borderId="0" xfId="0" applyNumberFormat="1" applyFont="1" applyFill="1" applyAlignment="1" applyProtection="1">
      <alignment horizontal="center" vertical="center" wrapText="1"/>
      <protection locked="0"/>
    </xf>
    <xf numFmtId="0" fontId="73" fillId="0" borderId="0" xfId="0" applyFont="1" applyFill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67" fillId="0" borderId="14" xfId="0" applyFont="1" applyFill="1" applyBorder="1" applyAlignment="1" applyProtection="1"/>
    <xf numFmtId="0" fontId="68" fillId="0" borderId="14" xfId="0" applyFont="1" applyBorder="1" applyAlignment="1"/>
    <xf numFmtId="0" fontId="17" fillId="0" borderId="0" xfId="0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</xf>
    <xf numFmtId="0" fontId="28" fillId="0" borderId="3" xfId="0" applyFont="1" applyFill="1" applyBorder="1" applyAlignment="1" applyProtection="1">
      <alignment horizontal="center" vertical="center" wrapText="1"/>
    </xf>
    <xf numFmtId="0" fontId="67" fillId="0" borderId="14" xfId="0" applyNumberFormat="1" applyFont="1" applyFill="1" applyBorder="1" applyAlignment="1" applyProtection="1">
      <alignment vertical="top" wrapText="1"/>
    </xf>
    <xf numFmtId="0" fontId="67" fillId="0" borderId="14" xfId="0" applyFont="1" applyBorder="1" applyAlignment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6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</xf>
    <xf numFmtId="0" fontId="65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66" fillId="0" borderId="0" xfId="0" applyNumberFormat="1" applyFont="1" applyFill="1" applyBorder="1" applyAlignment="1" applyProtection="1">
      <alignment vertical="center"/>
    </xf>
    <xf numFmtId="0" fontId="3" fillId="0" borderId="14" xfId="0" applyNumberFormat="1" applyFont="1" applyFill="1" applyBorder="1" applyAlignment="1" applyProtection="1">
      <alignment vertical="top" wrapText="1"/>
    </xf>
    <xf numFmtId="0" fontId="0" fillId="0" borderId="14" xfId="0" applyBorder="1" applyAlignment="1">
      <alignment vertical="top"/>
    </xf>
    <xf numFmtId="0" fontId="26" fillId="0" borderId="0" xfId="0" applyFont="1" applyFill="1" applyBorder="1" applyAlignment="1">
      <alignment horizontal="center" wrapText="1"/>
    </xf>
    <xf numFmtId="0" fontId="24" fillId="8" borderId="9" xfId="0" applyFont="1" applyFill="1" applyBorder="1" applyAlignment="1">
      <alignment horizontal="center"/>
    </xf>
    <xf numFmtId="0" fontId="24" fillId="8" borderId="6" xfId="0" applyFont="1" applyFill="1" applyBorder="1" applyAlignment="1">
      <alignment horizontal="center"/>
    </xf>
    <xf numFmtId="0" fontId="24" fillId="8" borderId="8" xfId="0" applyFont="1" applyFill="1" applyBorder="1" applyAlignment="1">
      <alignment horizontal="center"/>
    </xf>
    <xf numFmtId="0" fontId="33" fillId="0" borderId="0" xfId="0" applyFont="1" applyFill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34" fillId="0" borderId="1" xfId="0" applyNumberFormat="1" applyFont="1" applyFill="1" applyBorder="1" applyAlignment="1" applyProtection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/>
    </xf>
    <xf numFmtId="3" fontId="16" fillId="0" borderId="9" xfId="0" applyNumberFormat="1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top" wrapText="1"/>
    </xf>
  </cellXfs>
  <cellStyles count="34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10" xfId="27"/>
    <cellStyle name="Обычный 2 2" xfId="13"/>
    <cellStyle name="Обычный 2 3" xfId="14"/>
    <cellStyle name="Обычный 2 4" xfId="15"/>
    <cellStyle name="Обычный 2 5" xfId="16"/>
    <cellStyle name="Обычный 2 5 2" xfId="28"/>
    <cellStyle name="Обычный 2 6" xfId="17"/>
    <cellStyle name="Обычный 2 6 2" xfId="29"/>
    <cellStyle name="Обычный 2 7" xfId="18"/>
    <cellStyle name="Обычный 2 7 2" xfId="30"/>
    <cellStyle name="Обычный 2 8" xfId="19"/>
    <cellStyle name="Обычный 2 8 2" xfId="31"/>
    <cellStyle name="Обычный 2 9" xfId="20"/>
    <cellStyle name="Обычный 2 9 2" xfId="32"/>
    <cellStyle name="Обычный 3" xfId="21"/>
    <cellStyle name="Обычный 3 2" xfId="22"/>
    <cellStyle name="Обычный 3 3" xfId="23"/>
    <cellStyle name="Обычный 4 2" xfId="24"/>
    <cellStyle name="Обычный 6" xfId="25"/>
    <cellStyle name="Обычный 6 2" xfId="33"/>
    <cellStyle name="Плохой" xfId="26" builtinId="2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8;&#1040;&#1056;&#1045;&#1053;&#1050;&#1054;/&#1055;&#1056;&#1054;&#1043;&#1053;&#1054;&#1047;%20&#1089;&#1086;&#1094;-&#1101;&#1082;%20&#1088;&#1072;&#1079;&#1074;&#1080;&#1090;&#1080;&#1103;%20&#1085;&#1072;%202021-2023/&#1053;&#1044;&#1060;&#1051;%20&#1087;&#1086;&#1089;&#1077;&#1083;&#1077;&#1085;&#1080;&#1103;%20&#1073;&#1077;&#1079;%20&#1080;&#1085;&#1086;&#1089;&#1090;&#1088;&#1072;&#1085;&#1094;&#1077;&#1074;%20&#1089;%204%20%25%20&#1076;&#1083;&#1103;%20&#1087;&#1083;&#1072;&#1085;&#1080;&#1088;&#1086;&#1074;&#1072;&#1085;&#1080;&#1103;%20&#1085;&#1072;%202021-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ДФЛ Городское"/>
      <sheetName val="НДФЛ Айдарово"/>
      <sheetName val="НДФЛ Березово"/>
      <sheetName val="НДФЛ БВерейка"/>
      <sheetName val="НДФЛ Горожанка"/>
      <sheetName val="НДФЛ Карачун"/>
      <sheetName val="НДФЛ Комсомольское"/>
      <sheetName val="НДФЛ Ломово"/>
      <sheetName val="НДФЛ Новоживотинное "/>
      <sheetName val="НДФЛ Павловка"/>
      <sheetName val="НДФЛ РГвоздевка"/>
      <sheetName val="НДФЛ Скляево"/>
      <sheetName val="НДФЛ Сомово"/>
      <sheetName val="НДФЛ Ступино"/>
      <sheetName val="НДФЛ ЧПоляна"/>
      <sheetName val="НДФЛ Ямное"/>
      <sheetName val="НДФЛ свод"/>
    </sheetNames>
    <sheetDataSet>
      <sheetData sheetId="0" refreshError="1">
        <row r="6">
          <cell r="D6">
            <v>292207.69230769225</v>
          </cell>
          <cell r="E6">
            <v>816979.0384615385</v>
          </cell>
          <cell r="F6">
            <v>844336.38461538462</v>
          </cell>
          <cell r="G6">
            <v>906158.15384615387</v>
          </cell>
          <cell r="H6">
            <v>972628.76923076925</v>
          </cell>
        </row>
        <row r="7">
          <cell r="C7">
            <v>33401.800000000003</v>
          </cell>
          <cell r="D7">
            <v>13910</v>
          </cell>
          <cell r="E7">
            <v>35517.5</v>
          </cell>
          <cell r="F7">
            <v>40821</v>
          </cell>
          <cell r="G7">
            <v>45512</v>
          </cell>
          <cell r="H7">
            <v>47198</v>
          </cell>
        </row>
        <row r="10">
          <cell r="C10">
            <v>106419.40000000001</v>
          </cell>
          <cell r="D10">
            <v>36178.699999999997</v>
          </cell>
          <cell r="E10">
            <v>101590</v>
          </cell>
          <cell r="F10">
            <v>104457</v>
          </cell>
          <cell r="G10">
            <v>111884</v>
          </cell>
          <cell r="H10">
            <v>120306</v>
          </cell>
        </row>
        <row r="11">
          <cell r="C11">
            <v>106028.1</v>
          </cell>
          <cell r="D11">
            <v>36178.699999999997</v>
          </cell>
          <cell r="E11">
            <v>101590</v>
          </cell>
          <cell r="F11">
            <v>104457</v>
          </cell>
          <cell r="G11">
            <v>111884</v>
          </cell>
          <cell r="H11">
            <v>120306</v>
          </cell>
        </row>
        <row r="12">
          <cell r="C12">
            <v>749.1</v>
          </cell>
          <cell r="D12">
            <v>329.1</v>
          </cell>
          <cell r="E12">
            <v>750</v>
          </cell>
          <cell r="F12">
            <v>806.5</v>
          </cell>
          <cell r="G12">
            <v>862.95500000000004</v>
          </cell>
          <cell r="H12">
            <v>923</v>
          </cell>
        </row>
        <row r="13">
          <cell r="C13">
            <v>219.5</v>
          </cell>
          <cell r="D13">
            <v>103.7</v>
          </cell>
          <cell r="E13">
            <v>220</v>
          </cell>
          <cell r="F13">
            <v>236.5</v>
          </cell>
          <cell r="G13">
            <v>253</v>
          </cell>
          <cell r="H13">
            <v>271</v>
          </cell>
        </row>
      </sheetData>
      <sheetData sheetId="1" refreshError="1">
        <row r="6">
          <cell r="D6">
            <v>1171065.4153846155</v>
          </cell>
          <cell r="E6">
            <v>2842267.6923076925</v>
          </cell>
          <cell r="F6">
            <v>3057597.076923077</v>
          </cell>
          <cell r="G6">
            <v>3273097.846153846</v>
          </cell>
          <cell r="H6">
            <v>3500363.769230769</v>
          </cell>
        </row>
        <row r="7">
          <cell r="C7">
            <v>42990</v>
          </cell>
          <cell r="D7">
            <v>17900.8</v>
          </cell>
          <cell r="E7">
            <v>44060</v>
          </cell>
          <cell r="F7">
            <v>45674</v>
          </cell>
          <cell r="G7">
            <v>47524</v>
          </cell>
          <cell r="H7">
            <v>49513</v>
          </cell>
        </row>
        <row r="10">
          <cell r="C10">
            <v>362776.8</v>
          </cell>
          <cell r="D10">
            <v>149911.4</v>
          </cell>
          <cell r="E10">
            <v>363767</v>
          </cell>
          <cell r="F10">
            <v>391550</v>
          </cell>
          <cell r="G10">
            <v>419324.6</v>
          </cell>
          <cell r="H10">
            <v>448610.6</v>
          </cell>
        </row>
        <row r="11">
          <cell r="C11">
            <v>359671.2</v>
          </cell>
          <cell r="D11">
            <v>149911.4</v>
          </cell>
          <cell r="E11">
            <v>363767</v>
          </cell>
          <cell r="F11">
            <v>391550</v>
          </cell>
          <cell r="G11">
            <v>419324.6</v>
          </cell>
          <cell r="H11">
            <v>448610.6</v>
          </cell>
        </row>
        <row r="12">
          <cell r="C12">
            <v>26504.3</v>
          </cell>
          <cell r="D12">
            <v>15792.2</v>
          </cell>
          <cell r="E12">
            <v>25126</v>
          </cell>
          <cell r="F12">
            <v>27010.449999999997</v>
          </cell>
          <cell r="G12">
            <v>28901.181499999999</v>
          </cell>
          <cell r="H12">
            <v>30924.264204999999</v>
          </cell>
        </row>
        <row r="13">
          <cell r="C13">
            <v>4683.8999999999996</v>
          </cell>
          <cell r="D13">
            <v>109.7</v>
          </cell>
          <cell r="E13">
            <v>4440</v>
          </cell>
          <cell r="F13">
            <v>4773</v>
          </cell>
          <cell r="G13">
            <v>5107.1100000000006</v>
          </cell>
          <cell r="H13">
            <v>5464.6077000000014</v>
          </cell>
        </row>
      </sheetData>
      <sheetData sheetId="2" refreshError="1">
        <row r="6">
          <cell r="D6">
            <v>36881.538461538461</v>
          </cell>
          <cell r="E6">
            <v>101365.38461538461</v>
          </cell>
          <cell r="F6">
            <v>104012.30769230769</v>
          </cell>
          <cell r="G6">
            <v>110164.23076923077</v>
          </cell>
          <cell r="H6">
            <v>116128.38461538461</v>
          </cell>
        </row>
        <row r="7">
          <cell r="C7">
            <v>2111.3000000000002</v>
          </cell>
          <cell r="D7">
            <v>880</v>
          </cell>
          <cell r="E7">
            <v>2150</v>
          </cell>
          <cell r="F7">
            <v>2350</v>
          </cell>
          <cell r="G7">
            <v>2465</v>
          </cell>
          <cell r="H7">
            <v>2913</v>
          </cell>
        </row>
        <row r="10">
          <cell r="C10">
            <v>13491.4</v>
          </cell>
          <cell r="D10">
            <v>4680.2</v>
          </cell>
          <cell r="E10">
            <v>12898</v>
          </cell>
          <cell r="F10">
            <v>13216.1</v>
          </cell>
          <cell r="G10">
            <v>14000.9</v>
          </cell>
          <cell r="H10">
            <v>14718</v>
          </cell>
        </row>
        <row r="11">
          <cell r="C11">
            <v>13491.4</v>
          </cell>
          <cell r="D11">
            <v>4680.2</v>
          </cell>
          <cell r="E11">
            <v>12898</v>
          </cell>
          <cell r="F11">
            <v>13216.1</v>
          </cell>
          <cell r="G11">
            <v>14000.9</v>
          </cell>
          <cell r="H11">
            <v>14718</v>
          </cell>
        </row>
        <row r="12">
          <cell r="C12">
            <v>0.3</v>
          </cell>
          <cell r="D12">
            <v>1.4</v>
          </cell>
          <cell r="E12">
            <v>2</v>
          </cell>
          <cell r="F12">
            <v>2.15</v>
          </cell>
          <cell r="G12">
            <v>2.3005</v>
          </cell>
          <cell r="H12">
            <v>2.461535</v>
          </cell>
        </row>
        <row r="13">
          <cell r="C13">
            <v>46.6</v>
          </cell>
          <cell r="D13">
            <v>181.7</v>
          </cell>
          <cell r="E13">
            <v>200</v>
          </cell>
          <cell r="F13">
            <v>215</v>
          </cell>
          <cell r="G13">
            <v>230.05</v>
          </cell>
          <cell r="H13">
            <v>246.15350000000004</v>
          </cell>
        </row>
      </sheetData>
      <sheetData sheetId="3" refreshError="1">
        <row r="6">
          <cell r="D6">
            <v>5496.0769230769229</v>
          </cell>
          <cell r="E6">
            <v>24768</v>
          </cell>
          <cell r="F6">
            <v>26040.384615384617</v>
          </cell>
          <cell r="G6">
            <v>27343.461538461539</v>
          </cell>
          <cell r="H6">
            <v>28572.76923076923</v>
          </cell>
        </row>
        <row r="7">
          <cell r="C7">
            <v>584.20000000000005</v>
          </cell>
          <cell r="D7">
            <v>243</v>
          </cell>
          <cell r="E7">
            <v>758</v>
          </cell>
          <cell r="F7">
            <v>825</v>
          </cell>
          <cell r="G7">
            <v>905</v>
          </cell>
          <cell r="H7">
            <v>932</v>
          </cell>
        </row>
        <row r="10">
          <cell r="C10">
            <v>2905.7</v>
          </cell>
          <cell r="D10">
            <v>682.9</v>
          </cell>
          <cell r="E10">
            <v>3121.3</v>
          </cell>
          <cell r="F10">
            <v>3278</v>
          </cell>
          <cell r="G10">
            <v>3437</v>
          </cell>
          <cell r="H10">
            <v>3593.3</v>
          </cell>
        </row>
        <row r="11">
          <cell r="C11">
            <v>2905.7</v>
          </cell>
          <cell r="D11">
            <v>682.9</v>
          </cell>
          <cell r="E11">
            <v>3121.3</v>
          </cell>
          <cell r="F11">
            <v>3278</v>
          </cell>
          <cell r="G11">
            <v>3437</v>
          </cell>
          <cell r="H11">
            <v>3593.3</v>
          </cell>
        </row>
        <row r="12">
          <cell r="C12">
            <v>39.200000000000003</v>
          </cell>
          <cell r="D12">
            <v>107.1</v>
          </cell>
          <cell r="E12">
            <v>110</v>
          </cell>
          <cell r="F12">
            <v>118</v>
          </cell>
          <cell r="G12">
            <v>126</v>
          </cell>
          <cell r="H12">
            <v>134</v>
          </cell>
        </row>
        <row r="13">
          <cell r="C13">
            <v>1.8</v>
          </cell>
          <cell r="D13">
            <v>19</v>
          </cell>
          <cell r="E13">
            <v>19</v>
          </cell>
          <cell r="F13">
            <v>20</v>
          </cell>
          <cell r="G13">
            <v>21</v>
          </cell>
          <cell r="H13">
            <v>22</v>
          </cell>
        </row>
      </sheetData>
      <sheetData sheetId="4" refreshError="1">
        <row r="6">
          <cell r="D6">
            <v>604534.07692307688</v>
          </cell>
          <cell r="E6">
            <v>1749336.7692307692</v>
          </cell>
          <cell r="F6">
            <v>1881651.4046153845</v>
          </cell>
          <cell r="G6">
            <v>2010596.3846153845</v>
          </cell>
          <cell r="H6">
            <v>2152409.692307692</v>
          </cell>
        </row>
        <row r="7">
          <cell r="C7">
            <v>23235.8</v>
          </cell>
          <cell r="D7">
            <v>9681</v>
          </cell>
          <cell r="E7">
            <v>9286</v>
          </cell>
          <cell r="F7">
            <v>9936.02</v>
          </cell>
          <cell r="G7">
            <v>10681</v>
          </cell>
          <cell r="H7">
            <v>11482</v>
          </cell>
        </row>
        <row r="10">
          <cell r="C10">
            <v>250680.2</v>
          </cell>
          <cell r="D10">
            <v>77330.899999999994</v>
          </cell>
          <cell r="E10">
            <v>226206.6</v>
          </cell>
          <cell r="F10">
            <v>243323</v>
          </cell>
          <cell r="G10">
            <v>259989</v>
          </cell>
          <cell r="H10">
            <v>278320.59999999998</v>
          </cell>
        </row>
        <row r="11">
          <cell r="C11">
            <v>250680.2</v>
          </cell>
          <cell r="D11">
            <v>77330.899999999994</v>
          </cell>
          <cell r="E11">
            <v>226206.6</v>
          </cell>
          <cell r="F11">
            <v>243323</v>
          </cell>
          <cell r="G11">
            <v>259989</v>
          </cell>
          <cell r="H11">
            <v>278320.59999999998</v>
          </cell>
        </row>
        <row r="12">
          <cell r="C12">
            <v>-78.8</v>
          </cell>
          <cell r="D12">
            <v>-95.3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-54.7</v>
          </cell>
          <cell r="D13">
            <v>6.3</v>
          </cell>
          <cell r="E13">
            <v>10</v>
          </cell>
          <cell r="F13">
            <v>10.75</v>
          </cell>
          <cell r="G13">
            <v>11.502500000000001</v>
          </cell>
          <cell r="H13">
            <v>12.307675000000001</v>
          </cell>
        </row>
      </sheetData>
      <sheetData sheetId="5" refreshError="1">
        <row r="6">
          <cell r="D6">
            <v>2275.6153846153843</v>
          </cell>
          <cell r="E6">
            <v>5565.8461538461543</v>
          </cell>
          <cell r="F6">
            <v>5815.3076923076924</v>
          </cell>
          <cell r="G6">
            <v>6083.4615384615381</v>
          </cell>
          <cell r="H6">
            <v>6336.4615384615381</v>
          </cell>
        </row>
        <row r="7">
          <cell r="C7">
            <v>146.5</v>
          </cell>
          <cell r="D7">
            <v>61</v>
          </cell>
          <cell r="E7">
            <v>152</v>
          </cell>
          <cell r="F7">
            <v>163</v>
          </cell>
          <cell r="G7">
            <v>175</v>
          </cell>
          <cell r="H7">
            <v>188</v>
          </cell>
        </row>
        <row r="10">
          <cell r="C10">
            <v>802.4</v>
          </cell>
          <cell r="D10">
            <v>287.89999999999998</v>
          </cell>
          <cell r="E10">
            <v>703.8</v>
          </cell>
          <cell r="F10">
            <v>734.8</v>
          </cell>
          <cell r="G10">
            <v>768.1</v>
          </cell>
          <cell r="H10">
            <v>799.3</v>
          </cell>
        </row>
        <row r="11">
          <cell r="C11">
            <v>802.4</v>
          </cell>
          <cell r="D11">
            <v>287.89999999999998</v>
          </cell>
          <cell r="E11">
            <v>703.8</v>
          </cell>
          <cell r="F11">
            <v>734.8</v>
          </cell>
          <cell r="G11">
            <v>768.1</v>
          </cell>
          <cell r="H11">
            <v>799.3</v>
          </cell>
        </row>
        <row r="12">
          <cell r="C12">
            <v>0</v>
          </cell>
          <cell r="D12">
            <v>66.400000000000006</v>
          </cell>
          <cell r="E12">
            <v>65</v>
          </cell>
          <cell r="F12">
            <v>65</v>
          </cell>
          <cell r="G12">
            <v>65</v>
          </cell>
          <cell r="H12">
            <v>66</v>
          </cell>
        </row>
        <row r="13">
          <cell r="C13">
            <v>5.9</v>
          </cell>
          <cell r="D13">
            <v>31.7</v>
          </cell>
          <cell r="E13">
            <v>32</v>
          </cell>
          <cell r="F13">
            <v>33</v>
          </cell>
          <cell r="G13">
            <v>33</v>
          </cell>
          <cell r="H13">
            <v>34</v>
          </cell>
        </row>
      </sheetData>
      <sheetData sheetId="6" refreshError="1">
        <row r="6">
          <cell r="D6">
            <v>65427.076923076915</v>
          </cell>
          <cell r="E6">
            <v>157319.61538461538</v>
          </cell>
          <cell r="F6">
            <v>166151.07692307694</v>
          </cell>
          <cell r="G6">
            <v>177659.23076923078</v>
          </cell>
          <cell r="H6">
            <v>190116.07692307694</v>
          </cell>
        </row>
        <row r="7">
          <cell r="C7">
            <v>3825.5</v>
          </cell>
          <cell r="D7">
            <v>1594</v>
          </cell>
          <cell r="E7">
            <v>3935</v>
          </cell>
          <cell r="F7">
            <v>4208</v>
          </cell>
          <cell r="G7">
            <v>4470</v>
          </cell>
          <cell r="H7">
            <v>4783</v>
          </cell>
        </row>
        <row r="10">
          <cell r="C10">
            <v>19861</v>
          </cell>
          <cell r="D10">
            <v>8298.2999999999993</v>
          </cell>
          <cell r="E10">
            <v>19940</v>
          </cell>
          <cell r="F10">
            <v>21052.6</v>
          </cell>
          <cell r="G10">
            <v>22514.6</v>
          </cell>
          <cell r="H10">
            <v>24093.3</v>
          </cell>
        </row>
        <row r="11">
          <cell r="C11">
            <v>13556</v>
          </cell>
          <cell r="D11">
            <v>8298.2999999999993</v>
          </cell>
          <cell r="E11">
            <v>19940</v>
          </cell>
          <cell r="F11">
            <v>21052.6</v>
          </cell>
          <cell r="G11">
            <v>22514.6</v>
          </cell>
          <cell r="H11">
            <v>24093.3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57.3</v>
          </cell>
          <cell r="D13">
            <v>0</v>
          </cell>
          <cell r="E13">
            <v>60</v>
          </cell>
          <cell r="F13">
            <v>64.5</v>
          </cell>
          <cell r="G13">
            <v>69.015000000000001</v>
          </cell>
          <cell r="H13">
            <v>73.846050000000005</v>
          </cell>
        </row>
      </sheetData>
      <sheetData sheetId="7" refreshError="1">
        <row r="6">
          <cell r="D6">
            <v>1152.5384615384614</v>
          </cell>
          <cell r="E6">
            <v>2688.4615384615386</v>
          </cell>
          <cell r="F6">
            <v>2812.5384615384614</v>
          </cell>
          <cell r="G6">
            <v>2946.0769230769229</v>
          </cell>
          <cell r="H6">
            <v>3075.7692307692309</v>
          </cell>
        </row>
        <row r="7">
          <cell r="C7">
            <v>25.5</v>
          </cell>
          <cell r="D7">
            <v>11</v>
          </cell>
          <cell r="E7">
            <v>20</v>
          </cell>
          <cell r="F7">
            <v>21</v>
          </cell>
          <cell r="G7">
            <v>23</v>
          </cell>
          <cell r="H7">
            <v>25</v>
          </cell>
        </row>
        <row r="10">
          <cell r="C10">
            <v>327.10000000000002</v>
          </cell>
          <cell r="D10">
            <v>148.4</v>
          </cell>
          <cell r="E10">
            <v>346.9</v>
          </cell>
          <cell r="F10">
            <v>362.9</v>
          </cell>
          <cell r="G10">
            <v>380</v>
          </cell>
          <cell r="H10">
            <v>396.6</v>
          </cell>
        </row>
        <row r="11">
          <cell r="C11">
            <v>327.10000000000002</v>
          </cell>
          <cell r="D11">
            <v>148.4</v>
          </cell>
          <cell r="E11">
            <v>346.9</v>
          </cell>
          <cell r="F11">
            <v>362.9</v>
          </cell>
          <cell r="G11">
            <v>380</v>
          </cell>
          <cell r="H11">
            <v>396.6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1.2</v>
          </cell>
          <cell r="D13">
            <v>2.8</v>
          </cell>
          <cell r="E13">
            <v>3</v>
          </cell>
          <cell r="F13">
            <v>3.2249999999999996</v>
          </cell>
          <cell r="G13">
            <v>3.4507499999999998</v>
          </cell>
          <cell r="H13">
            <v>3.6923024999999998</v>
          </cell>
        </row>
      </sheetData>
      <sheetData sheetId="8" refreshError="1">
        <row r="6">
          <cell r="D6">
            <v>167115.38461538462</v>
          </cell>
          <cell r="E6">
            <v>274681.23076923075</v>
          </cell>
          <cell r="F6">
            <v>294334.84615384613</v>
          </cell>
          <cell r="G6">
            <v>314092.69230769237</v>
          </cell>
          <cell r="H6">
            <v>336475.76923076925</v>
          </cell>
        </row>
        <row r="7">
          <cell r="C7">
            <v>6984</v>
          </cell>
          <cell r="D7">
            <v>2910</v>
          </cell>
          <cell r="E7">
            <v>7412</v>
          </cell>
          <cell r="F7">
            <v>7931</v>
          </cell>
          <cell r="G7">
            <v>8525</v>
          </cell>
          <cell r="H7">
            <v>9165</v>
          </cell>
        </row>
        <row r="10">
          <cell r="C10">
            <v>24717</v>
          </cell>
          <cell r="D10">
            <v>21346.7</v>
          </cell>
          <cell r="E10">
            <v>34745</v>
          </cell>
          <cell r="F10">
            <v>37232.5</v>
          </cell>
          <cell r="G10">
            <v>39723.800000000003</v>
          </cell>
          <cell r="H10">
            <v>42550.400000000001</v>
          </cell>
        </row>
        <row r="11">
          <cell r="C11">
            <v>23102.5</v>
          </cell>
          <cell r="D11">
            <v>21346.7</v>
          </cell>
          <cell r="E11">
            <v>34745</v>
          </cell>
          <cell r="F11">
            <v>37232.5</v>
          </cell>
          <cell r="G11">
            <v>39723.800000000003</v>
          </cell>
          <cell r="H11">
            <v>42550.400000000001</v>
          </cell>
        </row>
        <row r="12">
          <cell r="C12">
            <v>7.8</v>
          </cell>
          <cell r="D12">
            <v>14.4</v>
          </cell>
          <cell r="E12">
            <v>15</v>
          </cell>
          <cell r="F12">
            <v>16.125</v>
          </cell>
          <cell r="G12">
            <v>17.25375</v>
          </cell>
          <cell r="H12">
            <v>18.461512500000001</v>
          </cell>
        </row>
        <row r="13">
          <cell r="C13">
            <v>241.8</v>
          </cell>
          <cell r="D13">
            <v>110.6</v>
          </cell>
          <cell r="E13">
            <v>240</v>
          </cell>
          <cell r="F13">
            <v>251</v>
          </cell>
          <cell r="G13">
            <v>259</v>
          </cell>
          <cell r="H13">
            <v>265</v>
          </cell>
        </row>
      </sheetData>
      <sheetData sheetId="9" refreshError="1">
        <row r="6">
          <cell r="D6">
            <v>9473.9230769230762</v>
          </cell>
          <cell r="E6">
            <v>20279.769230769234</v>
          </cell>
          <cell r="F6">
            <v>21737.846153846152</v>
          </cell>
          <cell r="G6">
            <v>23200.846153846152</v>
          </cell>
          <cell r="H6">
            <v>24541.384615384617</v>
          </cell>
        </row>
        <row r="7">
          <cell r="C7">
            <v>664.8</v>
          </cell>
          <cell r="D7">
            <v>277</v>
          </cell>
          <cell r="E7">
            <v>789</v>
          </cell>
          <cell r="F7">
            <v>844</v>
          </cell>
          <cell r="G7">
            <v>907</v>
          </cell>
          <cell r="H7">
            <v>976</v>
          </cell>
        </row>
        <row r="10">
          <cell r="C10">
            <v>3107.4</v>
          </cell>
          <cell r="D10">
            <v>1195.5999999999999</v>
          </cell>
          <cell r="E10">
            <v>2533.8000000000002</v>
          </cell>
          <cell r="F10">
            <v>2716.2</v>
          </cell>
          <cell r="G10">
            <v>2898.2</v>
          </cell>
          <cell r="H10">
            <v>3063.5</v>
          </cell>
        </row>
        <row r="11">
          <cell r="C11">
            <v>3107.4</v>
          </cell>
          <cell r="D11">
            <v>1195.5999999999999</v>
          </cell>
          <cell r="E11">
            <v>2533.8000000000002</v>
          </cell>
          <cell r="F11">
            <v>2716.2</v>
          </cell>
          <cell r="G11">
            <v>2898.2</v>
          </cell>
          <cell r="H11">
            <v>3063.5</v>
          </cell>
        </row>
        <row r="12">
          <cell r="C12">
            <v>21.9</v>
          </cell>
          <cell r="D12">
            <v>14.2</v>
          </cell>
          <cell r="E12">
            <v>16</v>
          </cell>
          <cell r="F12">
            <v>17.2</v>
          </cell>
          <cell r="G12">
            <v>18.404</v>
          </cell>
          <cell r="H12">
            <v>19.69228</v>
          </cell>
        </row>
        <row r="13">
          <cell r="C13">
            <v>0.7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</sheetData>
      <sheetData sheetId="10" refreshError="1">
        <row r="6">
          <cell r="D6">
            <v>15999.076923076924</v>
          </cell>
          <cell r="E6">
            <v>41318.069230769237</v>
          </cell>
          <cell r="F6">
            <v>44124.461538461539</v>
          </cell>
          <cell r="G6">
            <v>47599.923076923078</v>
          </cell>
          <cell r="H6">
            <v>50814.307692307695</v>
          </cell>
        </row>
        <row r="7">
          <cell r="C7">
            <v>1983.1</v>
          </cell>
          <cell r="D7">
            <v>826</v>
          </cell>
          <cell r="E7">
            <v>1837.3</v>
          </cell>
          <cell r="F7">
            <v>1966</v>
          </cell>
          <cell r="G7">
            <v>2113</v>
          </cell>
          <cell r="H7">
            <v>2272</v>
          </cell>
        </row>
        <row r="10">
          <cell r="C10">
            <v>5408.7</v>
          </cell>
          <cell r="D10">
            <v>1972.5</v>
          </cell>
          <cell r="E10">
            <v>5132.5</v>
          </cell>
          <cell r="F10">
            <v>5480.6</v>
          </cell>
          <cell r="G10">
            <v>5913.3</v>
          </cell>
          <cell r="H10">
            <v>6310.5</v>
          </cell>
        </row>
        <row r="11">
          <cell r="C11">
            <v>5408.7</v>
          </cell>
          <cell r="D11">
            <v>1972.5</v>
          </cell>
          <cell r="E11">
            <v>5132.5</v>
          </cell>
          <cell r="F11">
            <v>5480.6</v>
          </cell>
          <cell r="G11">
            <v>5913.3</v>
          </cell>
          <cell r="H11">
            <v>6310.5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68</v>
          </cell>
          <cell r="D13">
            <v>7.8</v>
          </cell>
          <cell r="E13">
            <v>18</v>
          </cell>
          <cell r="F13">
            <v>19.349999999999998</v>
          </cell>
          <cell r="G13">
            <v>20.704499999999999</v>
          </cell>
          <cell r="H13">
            <v>22.153815000000002</v>
          </cell>
        </row>
      </sheetData>
      <sheetData sheetId="11" refreshError="1">
        <row r="6">
          <cell r="D6">
            <v>29024.046153846153</v>
          </cell>
          <cell r="E6">
            <v>70338.923076923078</v>
          </cell>
          <cell r="F6">
            <v>75556.692307692312</v>
          </cell>
          <cell r="G6">
            <v>80915.692307692312</v>
          </cell>
          <cell r="H6">
            <v>86536.538461538468</v>
          </cell>
        </row>
        <row r="7">
          <cell r="C7">
            <v>3457.3</v>
          </cell>
          <cell r="D7">
            <v>1440.2</v>
          </cell>
          <cell r="E7">
            <v>1242</v>
          </cell>
          <cell r="F7">
            <v>1329</v>
          </cell>
          <cell r="G7">
            <v>1428</v>
          </cell>
          <cell r="H7">
            <v>1535</v>
          </cell>
        </row>
        <row r="10">
          <cell r="C10">
            <v>10051.799999999999</v>
          </cell>
          <cell r="D10">
            <v>3585.9</v>
          </cell>
          <cell r="E10">
            <v>8982.6</v>
          </cell>
          <cell r="F10">
            <v>9649.6</v>
          </cell>
          <cell r="G10">
            <v>10333.4</v>
          </cell>
          <cell r="H10">
            <v>11050.2</v>
          </cell>
        </row>
        <row r="11">
          <cell r="C11">
            <v>10051.799999999999</v>
          </cell>
          <cell r="D11">
            <v>3585.9</v>
          </cell>
          <cell r="E11">
            <v>8982.6</v>
          </cell>
          <cell r="F11">
            <v>9649.6</v>
          </cell>
          <cell r="G11">
            <v>10333.4</v>
          </cell>
          <cell r="H11">
            <v>11050.2</v>
          </cell>
        </row>
        <row r="12">
          <cell r="C12">
            <v>0.3</v>
          </cell>
          <cell r="D12">
            <v>0</v>
          </cell>
          <cell r="E12">
            <v>0.3</v>
          </cell>
          <cell r="F12">
            <v>0.32100000000000001</v>
          </cell>
          <cell r="G12">
            <v>0.34507500000000002</v>
          </cell>
          <cell r="H12">
            <v>0.37095562500000001</v>
          </cell>
        </row>
        <row r="13">
          <cell r="C13">
            <v>66.2</v>
          </cell>
          <cell r="D13">
            <v>0.5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</sheetData>
      <sheetData sheetId="12" refreshError="1">
        <row r="6">
          <cell r="D6">
            <v>1575.4615384615386</v>
          </cell>
          <cell r="E6">
            <v>4066.9230769230771</v>
          </cell>
          <cell r="F6">
            <v>4445.8461538461543</v>
          </cell>
          <cell r="G6">
            <v>4576.9230769230771</v>
          </cell>
          <cell r="H6">
            <v>4735.3846153846162</v>
          </cell>
        </row>
        <row r="7">
          <cell r="C7">
            <v>232.6</v>
          </cell>
          <cell r="D7">
            <v>97</v>
          </cell>
          <cell r="E7">
            <v>240</v>
          </cell>
          <cell r="F7">
            <v>262</v>
          </cell>
          <cell r="G7">
            <v>280</v>
          </cell>
          <cell r="H7">
            <v>330</v>
          </cell>
        </row>
        <row r="10">
          <cell r="C10">
            <v>387.1</v>
          </cell>
          <cell r="D10">
            <v>192.2</v>
          </cell>
          <cell r="E10">
            <v>497.5</v>
          </cell>
          <cell r="F10">
            <v>543.9</v>
          </cell>
          <cell r="G10">
            <v>558.6</v>
          </cell>
          <cell r="H10">
            <v>572.70000000000005</v>
          </cell>
        </row>
        <row r="11">
          <cell r="C11">
            <v>387.1</v>
          </cell>
          <cell r="D11">
            <v>192.2</v>
          </cell>
          <cell r="E11">
            <v>497.5</v>
          </cell>
          <cell r="F11">
            <v>543.9</v>
          </cell>
          <cell r="G11">
            <v>558.6</v>
          </cell>
          <cell r="H11">
            <v>572.70000000000005</v>
          </cell>
        </row>
        <row r="12">
          <cell r="C12">
            <v>25.8</v>
          </cell>
          <cell r="D12">
            <v>15.3</v>
          </cell>
          <cell r="E12">
            <v>20</v>
          </cell>
          <cell r="F12">
            <v>21.5</v>
          </cell>
          <cell r="G12">
            <v>23.005000000000003</v>
          </cell>
          <cell r="H12">
            <v>24.615350000000003</v>
          </cell>
        </row>
        <row r="13">
          <cell r="C13">
            <v>2.1</v>
          </cell>
          <cell r="D13">
            <v>15.8</v>
          </cell>
          <cell r="E13">
            <v>16</v>
          </cell>
          <cell r="F13">
            <v>17.2</v>
          </cell>
          <cell r="G13">
            <v>18.404</v>
          </cell>
          <cell r="H13">
            <v>19.69228</v>
          </cell>
        </row>
      </sheetData>
      <sheetData sheetId="13" refreshError="1">
        <row r="6">
          <cell r="D6">
            <v>131939.23076923078</v>
          </cell>
          <cell r="E6">
            <v>328445.69230769231</v>
          </cell>
          <cell r="F6">
            <v>340305.30769230769</v>
          </cell>
          <cell r="G6">
            <v>365117.76923076925</v>
          </cell>
          <cell r="H6">
            <v>391849.30769230769</v>
          </cell>
        </row>
        <row r="7">
          <cell r="C7">
            <v>9216.5</v>
          </cell>
          <cell r="D7">
            <v>3840</v>
          </cell>
          <cell r="E7">
            <v>928</v>
          </cell>
          <cell r="F7">
            <v>993</v>
          </cell>
          <cell r="G7">
            <v>1067</v>
          </cell>
          <cell r="H7">
            <v>1147</v>
          </cell>
        </row>
        <row r="10">
          <cell r="C10">
            <v>40210.9</v>
          </cell>
          <cell r="D10">
            <v>16652.900000000001</v>
          </cell>
          <cell r="E10">
            <v>42577.3</v>
          </cell>
          <cell r="F10">
            <v>44110.6</v>
          </cell>
          <cell r="G10">
            <v>47326.6</v>
          </cell>
          <cell r="H10">
            <v>50791.3</v>
          </cell>
        </row>
        <row r="11">
          <cell r="C11">
            <v>40210.9</v>
          </cell>
          <cell r="D11">
            <v>16652.900000000001</v>
          </cell>
          <cell r="E11">
            <v>42577.3</v>
          </cell>
          <cell r="F11">
            <v>44110.6</v>
          </cell>
          <cell r="G11">
            <v>47326.6</v>
          </cell>
          <cell r="H11">
            <v>50791.3</v>
          </cell>
        </row>
        <row r="12">
          <cell r="C12">
            <v>527.1</v>
          </cell>
          <cell r="D12">
            <v>172</v>
          </cell>
          <cell r="E12">
            <v>410</v>
          </cell>
          <cell r="F12">
            <v>440.75</v>
          </cell>
          <cell r="G12">
            <v>471.60250000000002</v>
          </cell>
          <cell r="H12">
            <v>504.61467500000003</v>
          </cell>
        </row>
        <row r="13">
          <cell r="C13">
            <v>62</v>
          </cell>
          <cell r="D13">
            <v>0</v>
          </cell>
          <cell r="E13">
            <v>30</v>
          </cell>
          <cell r="F13">
            <v>32.25</v>
          </cell>
          <cell r="G13">
            <v>34.5075</v>
          </cell>
          <cell r="H13">
            <v>36.923025000000003</v>
          </cell>
        </row>
      </sheetData>
      <sheetData sheetId="14" refreshError="1">
        <row r="6">
          <cell r="D6">
            <v>6843.1538461538457</v>
          </cell>
          <cell r="E6">
            <v>13237.215384615385</v>
          </cell>
          <cell r="F6">
            <v>14154.076923076924</v>
          </cell>
          <cell r="G6">
            <v>15084.76923076923</v>
          </cell>
          <cell r="H6">
            <v>15898.461538461539</v>
          </cell>
        </row>
        <row r="7">
          <cell r="C7">
            <v>617.29999999999995</v>
          </cell>
          <cell r="D7">
            <v>257</v>
          </cell>
          <cell r="E7">
            <v>412.6</v>
          </cell>
          <cell r="F7">
            <v>441</v>
          </cell>
          <cell r="G7">
            <v>474</v>
          </cell>
          <cell r="H7">
            <v>510</v>
          </cell>
        </row>
        <row r="10">
          <cell r="C10">
            <v>1363.9</v>
          </cell>
          <cell r="D10">
            <v>856.2</v>
          </cell>
          <cell r="E10">
            <v>1667.2</v>
          </cell>
          <cell r="F10">
            <v>1782.7</v>
          </cell>
          <cell r="G10">
            <v>1899.4</v>
          </cell>
          <cell r="H10">
            <v>2000.5</v>
          </cell>
        </row>
        <row r="11">
          <cell r="C11">
            <v>1363.9</v>
          </cell>
          <cell r="D11">
            <v>856.2</v>
          </cell>
          <cell r="E11">
            <v>1667.2</v>
          </cell>
          <cell r="F11">
            <v>1782.7</v>
          </cell>
          <cell r="G11">
            <v>1899.4</v>
          </cell>
          <cell r="H11">
            <v>2000.5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29.4</v>
          </cell>
          <cell r="D13">
            <v>0.1</v>
          </cell>
          <cell r="E13">
            <v>0.1</v>
          </cell>
          <cell r="F13">
            <v>0.1</v>
          </cell>
          <cell r="G13">
            <v>0.1</v>
          </cell>
          <cell r="H13">
            <v>0.1</v>
          </cell>
        </row>
      </sheetData>
      <sheetData sheetId="15" refreshError="1">
        <row r="6">
          <cell r="D6">
            <v>767901.15384615387</v>
          </cell>
          <cell r="E6">
            <v>1770124.4615384615</v>
          </cell>
          <cell r="F6">
            <v>1854906.3076923077</v>
          </cell>
          <cell r="G6">
            <v>1988249.3076923077</v>
          </cell>
          <cell r="H6">
            <v>2130338.615384616</v>
          </cell>
        </row>
        <row r="7">
          <cell r="C7">
            <v>29124</v>
          </cell>
          <cell r="D7">
            <v>12155</v>
          </cell>
          <cell r="E7">
            <v>33836</v>
          </cell>
          <cell r="F7">
            <v>35504</v>
          </cell>
          <cell r="G7">
            <v>37417</v>
          </cell>
          <cell r="H7">
            <v>42474</v>
          </cell>
        </row>
        <row r="10">
          <cell r="C10">
            <v>204754.3</v>
          </cell>
          <cell r="D10">
            <v>98247</v>
          </cell>
          <cell r="E10">
            <v>225717.5</v>
          </cell>
          <cell r="F10">
            <v>236522.3</v>
          </cell>
          <cell r="G10">
            <v>253608.2</v>
          </cell>
          <cell r="H10">
            <v>271422.40000000002</v>
          </cell>
        </row>
        <row r="11">
          <cell r="C11">
            <v>201058.3</v>
          </cell>
          <cell r="D11">
            <v>98247</v>
          </cell>
          <cell r="E11">
            <v>225717.5</v>
          </cell>
          <cell r="F11">
            <v>236522.3</v>
          </cell>
          <cell r="G11">
            <v>253608.2</v>
          </cell>
          <cell r="H11">
            <v>271422.40000000002</v>
          </cell>
        </row>
        <row r="12">
          <cell r="C12">
            <v>805</v>
          </cell>
          <cell r="D12">
            <v>964.7</v>
          </cell>
          <cell r="E12">
            <v>965</v>
          </cell>
          <cell r="F12">
            <v>1037.375</v>
          </cell>
          <cell r="G12">
            <v>1109.99125</v>
          </cell>
          <cell r="H12">
            <v>1187.6906375000001</v>
          </cell>
        </row>
        <row r="13">
          <cell r="C13">
            <v>617.4</v>
          </cell>
          <cell r="D13">
            <v>-121.6</v>
          </cell>
          <cell r="E13">
            <v>100</v>
          </cell>
          <cell r="F13">
            <v>107.5</v>
          </cell>
          <cell r="G13">
            <v>115.02500000000001</v>
          </cell>
          <cell r="H13">
            <v>123.07675000000002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42"/>
  <sheetViews>
    <sheetView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E36" sqref="E36"/>
    </sheetView>
  </sheetViews>
  <sheetFormatPr defaultColWidth="8.85546875" defaultRowHeight="18.75" x14ac:dyDescent="0.3"/>
  <cols>
    <col min="1" max="1" width="42.42578125" style="166" customWidth="1"/>
    <col min="2" max="2" width="11.42578125" style="166" customWidth="1"/>
    <col min="3" max="3" width="15.140625" style="166" customWidth="1"/>
    <col min="4" max="4" width="13.7109375" style="166" customWidth="1"/>
    <col min="5" max="5" width="18" style="166" customWidth="1"/>
    <col min="6" max="6" width="15" style="166" customWidth="1"/>
    <col min="7" max="7" width="16.85546875" style="166" customWidth="1"/>
    <col min="8" max="8" width="8.85546875" style="165"/>
    <col min="9" max="9" width="10.5703125" style="165" bestFit="1" customWidth="1"/>
    <col min="10" max="16384" width="8.85546875" style="165"/>
  </cols>
  <sheetData>
    <row r="1" spans="1:10" s="199" customFormat="1" ht="15" customHeight="1" x14ac:dyDescent="0.3">
      <c r="A1" s="36" t="s">
        <v>90</v>
      </c>
      <c r="B1" s="202"/>
      <c r="C1" s="201"/>
      <c r="D1" s="201"/>
      <c r="E1" s="201"/>
      <c r="F1" s="200"/>
      <c r="G1" s="200"/>
    </row>
    <row r="2" spans="1:10" s="198" customFormat="1" x14ac:dyDescent="0.25">
      <c r="A2" s="203" t="s">
        <v>266</v>
      </c>
      <c r="B2" s="203"/>
      <c r="C2" s="203"/>
      <c r="D2" s="203"/>
      <c r="E2" s="203"/>
      <c r="F2" s="203"/>
      <c r="G2" s="203"/>
    </row>
    <row r="3" spans="1:10" ht="15" customHeight="1" x14ac:dyDescent="0.3">
      <c r="A3" s="204"/>
      <c r="B3" s="204"/>
      <c r="C3" s="204"/>
      <c r="D3" s="204"/>
    </row>
    <row r="4" spans="1:10" ht="22.7" hidden="1" customHeight="1" x14ac:dyDescent="0.3">
      <c r="C4" s="197"/>
    </row>
    <row r="5" spans="1:10" ht="21.75" customHeight="1" x14ac:dyDescent="0.25">
      <c r="A5" s="196" t="s">
        <v>0</v>
      </c>
      <c r="B5" s="195" t="s">
        <v>1</v>
      </c>
      <c r="C5" s="194" t="s">
        <v>6</v>
      </c>
      <c r="D5" s="193" t="s">
        <v>2</v>
      </c>
      <c r="E5" s="205" t="s">
        <v>3</v>
      </c>
      <c r="F5" s="206"/>
      <c r="G5" s="206"/>
    </row>
    <row r="6" spans="1:10" ht="15.75" customHeight="1" x14ac:dyDescent="0.3">
      <c r="A6" s="192"/>
      <c r="B6" s="191" t="s">
        <v>4</v>
      </c>
      <c r="C6" s="190">
        <v>2019</v>
      </c>
      <c r="D6" s="190">
        <v>2020</v>
      </c>
      <c r="E6" s="190">
        <v>2021</v>
      </c>
      <c r="F6" s="190">
        <v>2022</v>
      </c>
      <c r="G6" s="190">
        <v>2023</v>
      </c>
    </row>
    <row r="7" spans="1:10" x14ac:dyDescent="0.3">
      <c r="A7" s="189" t="s">
        <v>91</v>
      </c>
      <c r="B7" s="175"/>
      <c r="C7" s="188"/>
      <c r="D7" s="187"/>
      <c r="E7" s="183"/>
      <c r="F7" s="172"/>
      <c r="G7" s="172"/>
    </row>
    <row r="8" spans="1:10" x14ac:dyDescent="0.3">
      <c r="A8" s="173" t="s">
        <v>92</v>
      </c>
      <c r="B8" s="175"/>
      <c r="C8" s="184"/>
      <c r="D8" s="183"/>
      <c r="E8" s="183"/>
      <c r="F8" s="172"/>
      <c r="G8" s="172"/>
    </row>
    <row r="9" spans="1:10" x14ac:dyDescent="0.3">
      <c r="A9" s="175"/>
      <c r="B9" s="175"/>
      <c r="C9" s="184"/>
      <c r="D9" s="183"/>
      <c r="E9" s="183"/>
      <c r="F9" s="172"/>
      <c r="G9" s="172"/>
    </row>
    <row r="10" spans="1:10" x14ac:dyDescent="0.3">
      <c r="A10" s="186"/>
      <c r="B10" s="175"/>
      <c r="C10" s="184"/>
      <c r="D10" s="183"/>
      <c r="E10" s="183"/>
      <c r="F10" s="172"/>
      <c r="G10" s="172"/>
    </row>
    <row r="11" spans="1:10" ht="37.5" x14ac:dyDescent="0.3">
      <c r="A11" s="173" t="s">
        <v>265</v>
      </c>
      <c r="B11" s="175" t="s">
        <v>13</v>
      </c>
      <c r="C11" s="184">
        <v>834898</v>
      </c>
      <c r="D11" s="183">
        <v>754323</v>
      </c>
      <c r="E11" s="183">
        <v>952873</v>
      </c>
      <c r="F11" s="172">
        <v>1321152</v>
      </c>
      <c r="G11" s="172">
        <v>1536987</v>
      </c>
    </row>
    <row r="12" spans="1:10" x14ac:dyDescent="0.3">
      <c r="A12" s="173" t="s">
        <v>93</v>
      </c>
      <c r="B12" s="175" t="s">
        <v>13</v>
      </c>
      <c r="C12" s="185">
        <v>5055566</v>
      </c>
      <c r="D12" s="183">
        <v>5652214</v>
      </c>
      <c r="E12" s="183">
        <v>6005320</v>
      </c>
      <c r="F12" s="183">
        <v>6302130</v>
      </c>
      <c r="G12" s="183">
        <v>6540425</v>
      </c>
    </row>
    <row r="13" spans="1:10" ht="37.5" x14ac:dyDescent="0.3">
      <c r="A13" s="173" t="s">
        <v>94</v>
      </c>
      <c r="B13" s="175" t="s">
        <v>13</v>
      </c>
      <c r="C13" s="184">
        <f>C15+C16+C17+C18+C25+C31+C32+C33</f>
        <v>4298035</v>
      </c>
      <c r="D13" s="184">
        <f>D15+D16+D17+D18+D25+D31+D32+D33</f>
        <v>1863346</v>
      </c>
      <c r="E13" s="184">
        <f>E15+E16+E17+E18+E25+E31+E32+E33</f>
        <v>1957120</v>
      </c>
      <c r="F13" s="184">
        <f>F15+F16+F17+F18+F25+F31+F32+F33</f>
        <v>2056049</v>
      </c>
      <c r="G13" s="184">
        <f>G15+G16+G17+G18+G25+G31+G32+G33</f>
        <v>2156830</v>
      </c>
    </row>
    <row r="14" spans="1:10" x14ac:dyDescent="0.3">
      <c r="A14" s="175" t="s">
        <v>95</v>
      </c>
      <c r="B14" s="175"/>
      <c r="C14" s="184"/>
      <c r="D14" s="183"/>
      <c r="E14" s="183"/>
      <c r="F14" s="172"/>
      <c r="G14" s="172"/>
    </row>
    <row r="15" spans="1:10" ht="37.5" x14ac:dyDescent="0.3">
      <c r="A15" s="177" t="s">
        <v>96</v>
      </c>
      <c r="B15" s="175" t="s">
        <v>13</v>
      </c>
      <c r="C15" s="184">
        <v>2438376</v>
      </c>
      <c r="D15" s="183"/>
      <c r="E15" s="183"/>
      <c r="F15" s="183"/>
      <c r="G15" s="183"/>
    </row>
    <row r="16" spans="1:10" x14ac:dyDescent="0.3">
      <c r="A16" s="177" t="s">
        <v>97</v>
      </c>
      <c r="B16" s="175" t="s">
        <v>13</v>
      </c>
      <c r="C16" s="184">
        <v>27651</v>
      </c>
      <c r="D16" s="183">
        <v>29482</v>
      </c>
      <c r="E16" s="183">
        <v>31056</v>
      </c>
      <c r="F16" s="183">
        <v>33633</v>
      </c>
      <c r="G16" s="183">
        <v>33633</v>
      </c>
      <c r="I16" s="165">
        <v>385</v>
      </c>
      <c r="J16" s="165" t="s">
        <v>264</v>
      </c>
    </row>
    <row r="17" spans="1:7" ht="37.5" x14ac:dyDescent="0.3">
      <c r="A17" s="177" t="s">
        <v>98</v>
      </c>
      <c r="B17" s="175" t="s">
        <v>13</v>
      </c>
      <c r="C17" s="172">
        <v>1122987</v>
      </c>
      <c r="D17" s="182">
        <v>1123424</v>
      </c>
      <c r="E17" s="182">
        <v>1194244</v>
      </c>
      <c r="F17" s="182">
        <v>1278036</v>
      </c>
      <c r="G17" s="182">
        <v>1367687</v>
      </c>
    </row>
    <row r="18" spans="1:7" x14ac:dyDescent="0.3">
      <c r="A18" s="177" t="s">
        <v>99</v>
      </c>
      <c r="B18" s="175" t="s">
        <v>13</v>
      </c>
      <c r="C18" s="172">
        <f>C20+C21+C22+C23+C24</f>
        <v>534826</v>
      </c>
      <c r="D18" s="172">
        <f>D20+D21+D22+D23+D24</f>
        <v>534110</v>
      </c>
      <c r="E18" s="172">
        <f>E20+E21+E22+E23+E24</f>
        <v>547300</v>
      </c>
      <c r="F18" s="172">
        <f>F20+F21+F22+F23+F24</f>
        <v>557950</v>
      </c>
      <c r="G18" s="172">
        <f>G20+G21+G22+G23+G24</f>
        <v>568470</v>
      </c>
    </row>
    <row r="19" spans="1:7" x14ac:dyDescent="0.3">
      <c r="A19" s="175" t="s">
        <v>12</v>
      </c>
      <c r="B19" s="174"/>
      <c r="C19" s="172"/>
      <c r="D19" s="172"/>
      <c r="E19" s="172"/>
      <c r="F19" s="172"/>
      <c r="G19" s="172"/>
    </row>
    <row r="20" spans="1:7" ht="37.5" x14ac:dyDescent="0.3">
      <c r="A20" s="181" t="s">
        <v>100</v>
      </c>
      <c r="B20" s="175" t="s">
        <v>13</v>
      </c>
      <c r="C20" s="172">
        <v>13885</v>
      </c>
      <c r="D20" s="172">
        <v>11470</v>
      </c>
      <c r="E20" s="172">
        <v>12100</v>
      </c>
      <c r="F20" s="172">
        <v>12450</v>
      </c>
      <c r="G20" s="172">
        <v>12800</v>
      </c>
    </row>
    <row r="21" spans="1:7" ht="37.5" x14ac:dyDescent="0.3">
      <c r="A21" s="181" t="s">
        <v>101</v>
      </c>
      <c r="B21" s="175" t="s">
        <v>13</v>
      </c>
      <c r="C21" s="172">
        <v>279578</v>
      </c>
      <c r="D21" s="172">
        <v>280500</v>
      </c>
      <c r="E21" s="172">
        <v>286100</v>
      </c>
      <c r="F21" s="172">
        <v>291800</v>
      </c>
      <c r="G21" s="172">
        <v>297670</v>
      </c>
    </row>
    <row r="22" spans="1:7" x14ac:dyDescent="0.3">
      <c r="A22" s="181" t="s">
        <v>102</v>
      </c>
      <c r="B22" s="175" t="s">
        <v>13</v>
      </c>
      <c r="C22" s="172">
        <v>55255</v>
      </c>
      <c r="D22" s="172">
        <v>56300</v>
      </c>
      <c r="E22" s="172">
        <v>59000</v>
      </c>
      <c r="F22" s="172">
        <v>60900</v>
      </c>
      <c r="G22" s="172">
        <v>63000</v>
      </c>
    </row>
    <row r="23" spans="1:7" x14ac:dyDescent="0.3">
      <c r="A23" s="181" t="s">
        <v>103</v>
      </c>
      <c r="B23" s="175" t="s">
        <v>13</v>
      </c>
      <c r="C23" s="172">
        <v>0</v>
      </c>
      <c r="D23" s="172">
        <v>0</v>
      </c>
      <c r="E23" s="172">
        <v>0</v>
      </c>
      <c r="F23" s="172">
        <v>0</v>
      </c>
      <c r="G23" s="172">
        <v>0</v>
      </c>
    </row>
    <row r="24" spans="1:7" x14ac:dyDescent="0.3">
      <c r="A24" s="181" t="s">
        <v>104</v>
      </c>
      <c r="B24" s="175" t="s">
        <v>13</v>
      </c>
      <c r="C24" s="172">
        <v>186108</v>
      </c>
      <c r="D24" s="172">
        <v>185840</v>
      </c>
      <c r="E24" s="172">
        <v>190100</v>
      </c>
      <c r="F24" s="172">
        <v>192800</v>
      </c>
      <c r="G24" s="172">
        <v>195000</v>
      </c>
    </row>
    <row r="25" spans="1:7" x14ac:dyDescent="0.3">
      <c r="A25" s="180" t="s">
        <v>105</v>
      </c>
      <c r="B25" s="175" t="s">
        <v>13</v>
      </c>
      <c r="C25" s="172">
        <f>C27+C28+C29+C30</f>
        <v>165742</v>
      </c>
      <c r="D25" s="172">
        <f>D27+D28+D29+D30</f>
        <v>168500</v>
      </c>
      <c r="E25" s="172">
        <f>E27+E28+E29+E30</f>
        <v>176700</v>
      </c>
      <c r="F25" s="172">
        <f>F27+F28+F29+F30</f>
        <v>178610</v>
      </c>
      <c r="G25" s="172">
        <f>G27+G28+G29+G30</f>
        <v>179220</v>
      </c>
    </row>
    <row r="26" spans="1:7" x14ac:dyDescent="0.3">
      <c r="A26" s="175" t="s">
        <v>5</v>
      </c>
      <c r="B26" s="174"/>
      <c r="C26" s="172"/>
      <c r="D26" s="172"/>
      <c r="E26" s="172"/>
      <c r="F26" s="172"/>
      <c r="G26" s="172"/>
    </row>
    <row r="27" spans="1:7" ht="93.75" x14ac:dyDescent="0.3">
      <c r="A27" s="179" t="s">
        <v>106</v>
      </c>
      <c r="B27" s="175" t="s">
        <v>13</v>
      </c>
      <c r="C27" s="172">
        <v>120709</v>
      </c>
      <c r="D27" s="172">
        <v>133000</v>
      </c>
      <c r="E27" s="172">
        <v>175000</v>
      </c>
      <c r="F27" s="172">
        <v>175500</v>
      </c>
      <c r="G27" s="172">
        <v>176000</v>
      </c>
    </row>
    <row r="28" spans="1:7" ht="56.25" x14ac:dyDescent="0.3">
      <c r="A28" s="179" t="s">
        <v>107</v>
      </c>
      <c r="B28" s="175" t="s">
        <v>13</v>
      </c>
      <c r="C28" s="172">
        <v>43176</v>
      </c>
      <c r="D28" s="172">
        <v>34000</v>
      </c>
      <c r="E28" s="172">
        <v>0</v>
      </c>
      <c r="F28" s="172">
        <v>0</v>
      </c>
      <c r="G28" s="172">
        <v>0</v>
      </c>
    </row>
    <row r="29" spans="1:7" ht="37.5" x14ac:dyDescent="0.3">
      <c r="A29" s="179" t="s">
        <v>108</v>
      </c>
      <c r="B29" s="175" t="s">
        <v>13</v>
      </c>
      <c r="C29" s="172">
        <v>1172</v>
      </c>
      <c r="D29" s="172">
        <v>1200</v>
      </c>
      <c r="E29" s="172">
        <v>1200</v>
      </c>
      <c r="F29" s="172">
        <v>1210</v>
      </c>
      <c r="G29" s="172">
        <v>1220</v>
      </c>
    </row>
    <row r="30" spans="1:7" ht="56.25" x14ac:dyDescent="0.3">
      <c r="A30" s="179" t="s">
        <v>109</v>
      </c>
      <c r="B30" s="175" t="s">
        <v>13</v>
      </c>
      <c r="C30" s="172">
        <v>685</v>
      </c>
      <c r="D30" s="172">
        <v>300</v>
      </c>
      <c r="E30" s="172">
        <v>500</v>
      </c>
      <c r="F30" s="172">
        <v>1900</v>
      </c>
      <c r="G30" s="172">
        <v>2000</v>
      </c>
    </row>
    <row r="31" spans="1:7" ht="56.25" x14ac:dyDescent="0.3">
      <c r="A31" s="178" t="s">
        <v>110</v>
      </c>
      <c r="B31" s="175" t="s">
        <v>13</v>
      </c>
      <c r="C31" s="172">
        <v>4202</v>
      </c>
      <c r="D31" s="172">
        <v>4200</v>
      </c>
      <c r="E31" s="172">
        <v>4200</v>
      </c>
      <c r="F31" s="172">
        <v>4200</v>
      </c>
      <c r="G31" s="172">
        <v>4200</v>
      </c>
    </row>
    <row r="32" spans="1:7" x14ac:dyDescent="0.3">
      <c r="A32" s="177" t="s">
        <v>111</v>
      </c>
      <c r="B32" s="175" t="s">
        <v>13</v>
      </c>
      <c r="C32" s="172">
        <v>4251</v>
      </c>
      <c r="D32" s="172">
        <v>3630</v>
      </c>
      <c r="E32" s="172">
        <v>3620</v>
      </c>
      <c r="F32" s="172">
        <v>3620</v>
      </c>
      <c r="G32" s="172">
        <v>3620</v>
      </c>
    </row>
    <row r="33" spans="1:7" x14ac:dyDescent="0.3">
      <c r="A33" s="176" t="s">
        <v>112</v>
      </c>
      <c r="B33" s="175" t="s">
        <v>13</v>
      </c>
      <c r="C33" s="172">
        <v>0</v>
      </c>
      <c r="D33" s="172">
        <v>0</v>
      </c>
      <c r="E33" s="172">
        <v>0</v>
      </c>
      <c r="F33" s="172">
        <v>0</v>
      </c>
      <c r="G33" s="172">
        <v>0</v>
      </c>
    </row>
    <row r="34" spans="1:7" x14ac:dyDescent="0.3">
      <c r="A34" s="173" t="s">
        <v>113</v>
      </c>
      <c r="B34" s="175" t="s">
        <v>13</v>
      </c>
      <c r="C34" s="172">
        <v>92992</v>
      </c>
      <c r="D34" s="172">
        <v>67605</v>
      </c>
      <c r="E34" s="172">
        <v>47025</v>
      </c>
      <c r="F34" s="172">
        <v>43615</v>
      </c>
      <c r="G34" s="172">
        <v>43565</v>
      </c>
    </row>
    <row r="35" spans="1:7" ht="56.25" x14ac:dyDescent="0.3">
      <c r="A35" s="173" t="s">
        <v>114</v>
      </c>
      <c r="B35" s="175" t="s">
        <v>13</v>
      </c>
      <c r="C35" s="172">
        <v>1571069</v>
      </c>
      <c r="D35" s="172">
        <v>1649989</v>
      </c>
      <c r="E35" s="172">
        <v>1773740</v>
      </c>
      <c r="F35" s="172">
        <v>1897976</v>
      </c>
      <c r="G35" s="172">
        <v>2030910</v>
      </c>
    </row>
    <row r="36" spans="1:7" ht="37.5" x14ac:dyDescent="0.3">
      <c r="A36" s="173" t="s">
        <v>115</v>
      </c>
      <c r="B36" s="175" t="s">
        <v>13</v>
      </c>
      <c r="C36" s="172">
        <f>C11+C12+C13+C34+C35</f>
        <v>11852560</v>
      </c>
      <c r="D36" s="172">
        <f>D11+D12+D13+D34+D35</f>
        <v>9987477</v>
      </c>
      <c r="E36" s="172">
        <f t="shared" ref="E36:G36" si="0">E11+E12+E13+E34+E35</f>
        <v>10736078</v>
      </c>
      <c r="F36" s="172">
        <f t="shared" si="0"/>
        <v>11620922</v>
      </c>
      <c r="G36" s="172">
        <f t="shared" si="0"/>
        <v>12308717</v>
      </c>
    </row>
    <row r="37" spans="1:7" x14ac:dyDescent="0.3">
      <c r="A37" s="173"/>
      <c r="B37" s="174"/>
      <c r="C37" s="172"/>
      <c r="D37" s="172"/>
      <c r="E37" s="172"/>
      <c r="F37" s="172"/>
      <c r="G37" s="172"/>
    </row>
    <row r="38" spans="1:7" ht="37.5" x14ac:dyDescent="0.3">
      <c r="A38" s="173" t="s">
        <v>154</v>
      </c>
      <c r="B38" s="170" t="s">
        <v>116</v>
      </c>
      <c r="C38" s="172">
        <v>35151</v>
      </c>
      <c r="D38" s="172">
        <v>35493</v>
      </c>
      <c r="E38" s="172">
        <v>36289</v>
      </c>
      <c r="F38" s="172">
        <v>36785</v>
      </c>
      <c r="G38" s="172">
        <v>37265</v>
      </c>
    </row>
    <row r="39" spans="1:7" ht="75" x14ac:dyDescent="0.3">
      <c r="A39" s="171" t="s">
        <v>117</v>
      </c>
      <c r="B39" s="170" t="s">
        <v>118</v>
      </c>
      <c r="C39" s="169">
        <f>C36/C38*1000</f>
        <v>337189.83812693809</v>
      </c>
      <c r="D39" s="169">
        <f>D36/D38*1000</f>
        <v>281392.86619896884</v>
      </c>
      <c r="E39" s="169">
        <f>E36/E38*1000</f>
        <v>295849.37584391964</v>
      </c>
      <c r="F39" s="169">
        <f>F36/F38*1000</f>
        <v>315914.69348919397</v>
      </c>
      <c r="G39" s="169">
        <f>G36/G38*1000</f>
        <v>330302.34804776596</v>
      </c>
    </row>
    <row r="40" spans="1:7" x14ac:dyDescent="0.3">
      <c r="C40" s="168"/>
      <c r="D40" s="168"/>
      <c r="E40" s="168"/>
      <c r="F40" s="168"/>
      <c r="G40" s="168"/>
    </row>
    <row r="41" spans="1:7" x14ac:dyDescent="0.3">
      <c r="A41" s="167" t="s">
        <v>262</v>
      </c>
      <c r="C41" s="168"/>
      <c r="D41" s="168"/>
      <c r="E41" s="168"/>
      <c r="F41" s="168"/>
      <c r="G41" s="168"/>
    </row>
    <row r="42" spans="1:7" x14ac:dyDescent="0.3">
      <c r="A42" s="167" t="s">
        <v>263</v>
      </c>
    </row>
  </sheetData>
  <mergeCells count="3">
    <mergeCell ref="A2:G2"/>
    <mergeCell ref="A3:D3"/>
    <mergeCell ref="E5:G5"/>
  </mergeCells>
  <printOptions horizontalCentered="1"/>
  <pageMargins left="0.31496062992125984" right="0.31496062992125984" top="0.70866141732283472" bottom="0.43307086614173229" header="0.27559055118110237" footer="0.23622047244094491"/>
  <pageSetup paperSize="9" scale="62" fitToWidth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24"/>
  <sheetViews>
    <sheetView tabSelected="1" workbookViewId="0">
      <selection activeCell="J14" sqref="J14"/>
    </sheetView>
  </sheetViews>
  <sheetFormatPr defaultColWidth="8.85546875" defaultRowHeight="12" x14ac:dyDescent="0.2"/>
  <cols>
    <col min="1" max="1" width="43.7109375" style="12" customWidth="1"/>
    <col min="2" max="2" width="11.42578125" style="12" customWidth="1"/>
    <col min="3" max="3" width="10.5703125" style="12" customWidth="1"/>
    <col min="4" max="4" width="11.140625" style="12" customWidth="1"/>
    <col min="5" max="5" width="11.42578125" style="12" customWidth="1"/>
    <col min="6" max="6" width="11.85546875" style="12" customWidth="1"/>
    <col min="7" max="8" width="10.5703125" style="12" customWidth="1"/>
    <col min="9" max="16384" width="8.85546875" style="12"/>
  </cols>
  <sheetData>
    <row r="1" spans="1:8" ht="12.75" x14ac:dyDescent="0.2">
      <c r="E1" s="9" t="s">
        <v>14</v>
      </c>
    </row>
    <row r="2" spans="1:8" s="17" customFormat="1" ht="20.100000000000001" customHeight="1" x14ac:dyDescent="0.2">
      <c r="A2" s="36" t="s">
        <v>70</v>
      </c>
      <c r="B2" s="15"/>
      <c r="C2" s="16"/>
      <c r="D2" s="16"/>
      <c r="E2" s="16"/>
    </row>
    <row r="3" spans="1:8" s="11" customFormat="1" ht="27.75" customHeight="1" x14ac:dyDescent="0.2">
      <c r="A3" s="210" t="s">
        <v>241</v>
      </c>
      <c r="B3" s="210"/>
      <c r="C3" s="210"/>
      <c r="D3" s="210"/>
      <c r="E3" s="210"/>
      <c r="F3" s="210"/>
      <c r="G3" s="210"/>
    </row>
    <row r="4" spans="1:8" x14ac:dyDescent="0.2">
      <c r="A4" s="209"/>
      <c r="B4" s="209"/>
      <c r="C4" s="209"/>
      <c r="D4" s="209"/>
    </row>
    <row r="5" spans="1:8" ht="12.75" x14ac:dyDescent="0.2">
      <c r="A5" s="211" t="s">
        <v>0</v>
      </c>
      <c r="B5" s="18" t="s">
        <v>1</v>
      </c>
      <c r="C5" s="213" t="s">
        <v>6</v>
      </c>
      <c r="D5" s="214"/>
      <c r="E5" s="19" t="s">
        <v>2</v>
      </c>
      <c r="F5" s="213" t="s">
        <v>3</v>
      </c>
      <c r="G5" s="215"/>
      <c r="H5" s="214"/>
    </row>
    <row r="6" spans="1:8" ht="24" x14ac:dyDescent="0.2">
      <c r="A6" s="212"/>
      <c r="B6" s="20" t="s">
        <v>4</v>
      </c>
      <c r="C6" s="26">
        <v>2019</v>
      </c>
      <c r="D6" s="26" t="s">
        <v>209</v>
      </c>
      <c r="E6" s="26">
        <v>2020</v>
      </c>
      <c r="F6" s="25">
        <v>2021</v>
      </c>
      <c r="G6" s="25">
        <v>2022</v>
      </c>
      <c r="H6" s="25">
        <v>2023</v>
      </c>
    </row>
    <row r="7" spans="1:8" ht="22.5" x14ac:dyDescent="0.2">
      <c r="A7" s="22" t="s">
        <v>81</v>
      </c>
      <c r="B7" s="13"/>
      <c r="C7" s="39"/>
      <c r="D7" s="39"/>
      <c r="E7" s="40"/>
      <c r="F7" s="40"/>
      <c r="G7" s="41"/>
      <c r="H7" s="41"/>
    </row>
    <row r="8" spans="1:8" ht="12.75" x14ac:dyDescent="0.2">
      <c r="A8" s="13"/>
      <c r="B8" s="13"/>
      <c r="C8" s="39"/>
      <c r="D8" s="39"/>
      <c r="E8" s="40"/>
      <c r="F8" s="40"/>
      <c r="G8" s="41"/>
      <c r="H8" s="41"/>
    </row>
    <row r="9" spans="1:8" ht="24" x14ac:dyDescent="0.2">
      <c r="A9" s="14" t="s">
        <v>67</v>
      </c>
      <c r="B9" s="13" t="s">
        <v>13</v>
      </c>
      <c r="C9" s="39">
        <v>2016682</v>
      </c>
      <c r="D9" s="39">
        <v>927941</v>
      </c>
      <c r="E9" s="40">
        <f>E12+E11</f>
        <v>2161281</v>
      </c>
      <c r="F9" s="40">
        <f>F11+F12</f>
        <v>2305710</v>
      </c>
      <c r="G9" s="41">
        <f>G12+G11</f>
        <v>2435057</v>
      </c>
      <c r="H9" s="41">
        <f>H12+H11</f>
        <v>2558261</v>
      </c>
    </row>
    <row r="10" spans="1:8" ht="12.75" x14ac:dyDescent="0.2">
      <c r="A10" s="10" t="s">
        <v>12</v>
      </c>
      <c r="B10" s="13"/>
      <c r="C10" s="39"/>
      <c r="D10" s="39"/>
      <c r="E10" s="40"/>
      <c r="F10" s="40"/>
      <c r="G10" s="41"/>
      <c r="H10" s="41"/>
    </row>
    <row r="11" spans="1:8" ht="48" x14ac:dyDescent="0.2">
      <c r="A11" s="23" t="s">
        <v>156</v>
      </c>
      <c r="B11" s="13" t="s">
        <v>13</v>
      </c>
      <c r="C11" s="39">
        <v>939685</v>
      </c>
      <c r="D11" s="39" t="s">
        <v>82</v>
      </c>
      <c r="E11" s="40">
        <v>981970</v>
      </c>
      <c r="F11" s="40">
        <v>1026158</v>
      </c>
      <c r="G11" s="41">
        <v>1072335</v>
      </c>
      <c r="H11" s="41">
        <v>1120590</v>
      </c>
    </row>
    <row r="12" spans="1:8" ht="48" x14ac:dyDescent="0.2">
      <c r="A12" s="23" t="s">
        <v>83</v>
      </c>
      <c r="B12" s="13" t="s">
        <v>13</v>
      </c>
      <c r="C12" s="39">
        <v>1076997</v>
      </c>
      <c r="D12" s="39" t="s">
        <v>82</v>
      </c>
      <c r="E12" s="40">
        <v>1179311</v>
      </c>
      <c r="F12" s="40">
        <v>1279552</v>
      </c>
      <c r="G12" s="41">
        <v>1362722</v>
      </c>
      <c r="H12" s="41">
        <v>1437671</v>
      </c>
    </row>
    <row r="13" spans="1:8" ht="12.75" x14ac:dyDescent="0.2">
      <c r="A13" s="42"/>
      <c r="B13" s="13"/>
      <c r="C13" s="39"/>
      <c r="D13" s="39"/>
      <c r="E13" s="40"/>
      <c r="F13" s="40"/>
      <c r="G13" s="41"/>
      <c r="H13" s="41"/>
    </row>
    <row r="14" spans="1:8" ht="24" x14ac:dyDescent="0.2">
      <c r="A14" s="14" t="s">
        <v>171</v>
      </c>
      <c r="B14" s="13" t="s">
        <v>13</v>
      </c>
      <c r="C14" s="39">
        <v>135491</v>
      </c>
      <c r="D14" s="39">
        <v>157750</v>
      </c>
      <c r="E14" s="40">
        <f>E16+E17</f>
        <v>367417.77</v>
      </c>
      <c r="F14" s="40">
        <f>F16+F17</f>
        <v>391970.70000000007</v>
      </c>
      <c r="G14" s="41">
        <f>G16+G17</f>
        <v>413959.69000000006</v>
      </c>
      <c r="H14" s="41">
        <f>H16+H17</f>
        <v>434904.37</v>
      </c>
    </row>
    <row r="15" spans="1:8" ht="12.75" x14ac:dyDescent="0.2">
      <c r="A15" s="10" t="s">
        <v>12</v>
      </c>
      <c r="B15" s="13"/>
      <c r="C15" s="39"/>
      <c r="D15" s="39"/>
      <c r="E15" s="40"/>
      <c r="F15" s="40"/>
      <c r="G15" s="41"/>
      <c r="H15" s="41"/>
    </row>
    <row r="16" spans="1:8" ht="36" x14ac:dyDescent="0.2">
      <c r="A16" s="23" t="s">
        <v>155</v>
      </c>
      <c r="B16" s="13" t="s">
        <v>13</v>
      </c>
      <c r="C16" s="41">
        <v>62746</v>
      </c>
      <c r="D16" s="39" t="s">
        <v>82</v>
      </c>
      <c r="E16" s="41">
        <f t="shared" ref="E16:H17" si="0">E11*0.17</f>
        <v>166934.90000000002</v>
      </c>
      <c r="F16" s="41">
        <f t="shared" si="0"/>
        <v>174446.86000000002</v>
      </c>
      <c r="G16" s="41">
        <f t="shared" si="0"/>
        <v>182296.95</v>
      </c>
      <c r="H16" s="41">
        <f t="shared" si="0"/>
        <v>190500.30000000002</v>
      </c>
    </row>
    <row r="17" spans="1:8" ht="24" x14ac:dyDescent="0.2">
      <c r="A17" s="23" t="s">
        <v>84</v>
      </c>
      <c r="B17" s="13" t="s">
        <v>13</v>
      </c>
      <c r="C17" s="41">
        <v>72674</v>
      </c>
      <c r="D17" s="39" t="s">
        <v>82</v>
      </c>
      <c r="E17" s="41">
        <f t="shared" si="0"/>
        <v>200482.87000000002</v>
      </c>
      <c r="F17" s="41">
        <f t="shared" si="0"/>
        <v>217523.84000000003</v>
      </c>
      <c r="G17" s="41">
        <f t="shared" si="0"/>
        <v>231662.74000000002</v>
      </c>
      <c r="H17" s="41">
        <f t="shared" si="0"/>
        <v>244404.07</v>
      </c>
    </row>
    <row r="18" spans="1:8" ht="12.75" x14ac:dyDescent="0.2">
      <c r="A18" s="21"/>
      <c r="B18" s="21"/>
      <c r="C18" s="41"/>
      <c r="D18" s="41"/>
      <c r="E18" s="41"/>
      <c r="F18" s="41"/>
      <c r="G18" s="41"/>
      <c r="H18" s="41"/>
    </row>
    <row r="19" spans="1:8" ht="36" x14ac:dyDescent="0.2">
      <c r="A19" s="14" t="s">
        <v>85</v>
      </c>
      <c r="B19" s="13" t="s">
        <v>13</v>
      </c>
      <c r="C19" s="41">
        <v>486269</v>
      </c>
      <c r="D19" s="41">
        <f>D21-D22</f>
        <v>237918</v>
      </c>
      <c r="E19" s="41">
        <f>E21-E22</f>
        <v>221582</v>
      </c>
      <c r="F19" s="41">
        <f>F21-F22</f>
        <v>452441</v>
      </c>
      <c r="G19" s="41">
        <f>G21-G22</f>
        <v>688700</v>
      </c>
      <c r="H19" s="41">
        <f>H21-H22</f>
        <v>984019</v>
      </c>
    </row>
    <row r="20" spans="1:8" ht="12.75" x14ac:dyDescent="0.2">
      <c r="A20" s="10" t="s">
        <v>5</v>
      </c>
      <c r="B20" s="13"/>
      <c r="C20" s="41"/>
      <c r="D20" s="41"/>
      <c r="E20" s="41"/>
      <c r="F20" s="41"/>
      <c r="G20" s="41"/>
      <c r="H20" s="41"/>
    </row>
    <row r="21" spans="1:8" ht="12.75" x14ac:dyDescent="0.2">
      <c r="A21" s="24" t="s">
        <v>68</v>
      </c>
      <c r="B21" s="13" t="s">
        <v>13</v>
      </c>
      <c r="C21" s="41">
        <v>834898</v>
      </c>
      <c r="D21" s="41">
        <v>410230</v>
      </c>
      <c r="E21" s="41">
        <v>754323</v>
      </c>
      <c r="F21" s="41">
        <v>952873</v>
      </c>
      <c r="G21" s="41">
        <v>1321152</v>
      </c>
      <c r="H21" s="41">
        <v>1536987</v>
      </c>
    </row>
    <row r="22" spans="1:8" x14ac:dyDescent="0.2">
      <c r="A22" s="24" t="s">
        <v>69</v>
      </c>
      <c r="B22" s="21"/>
      <c r="C22" s="43">
        <v>348629</v>
      </c>
      <c r="D22" s="43">
        <v>172312</v>
      </c>
      <c r="E22" s="43">
        <v>532741</v>
      </c>
      <c r="F22" s="43">
        <v>500432</v>
      </c>
      <c r="G22" s="43">
        <v>632452</v>
      </c>
      <c r="H22" s="43">
        <v>552968</v>
      </c>
    </row>
    <row r="23" spans="1:8" ht="34.5" customHeight="1" x14ac:dyDescent="0.25">
      <c r="A23" s="207" t="s">
        <v>243</v>
      </c>
      <c r="B23" s="208"/>
      <c r="C23" s="208"/>
      <c r="D23" s="208"/>
      <c r="E23" s="208"/>
      <c r="F23" s="208"/>
      <c r="G23" s="208"/>
      <c r="H23" s="208"/>
    </row>
    <row r="24" spans="1:8" x14ac:dyDescent="0.2">
      <c r="A24" s="12" t="s">
        <v>244</v>
      </c>
    </row>
  </sheetData>
  <mergeCells count="6">
    <mergeCell ref="A23:H23"/>
    <mergeCell ref="A4:D4"/>
    <mergeCell ref="A3:G3"/>
    <mergeCell ref="A5:A6"/>
    <mergeCell ref="C5:D5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22"/>
  <sheetViews>
    <sheetView zoomScale="90" zoomScaleNormal="90" workbookViewId="0">
      <selection activeCell="K14" sqref="K14"/>
    </sheetView>
  </sheetViews>
  <sheetFormatPr defaultRowHeight="12.75" x14ac:dyDescent="0.2"/>
  <cols>
    <col min="1" max="1" width="61" style="47" customWidth="1"/>
    <col min="2" max="2" width="14.140625" style="47" customWidth="1"/>
    <col min="3" max="3" width="14" style="46" customWidth="1"/>
    <col min="4" max="4" width="14.7109375" style="46" customWidth="1"/>
    <col min="5" max="5" width="15.5703125" customWidth="1"/>
    <col min="6" max="6" width="10.85546875" customWidth="1"/>
    <col min="7" max="7" width="12.28515625" customWidth="1"/>
    <col min="8" max="8" width="12.42578125" customWidth="1"/>
  </cols>
  <sheetData>
    <row r="1" spans="1:8" x14ac:dyDescent="0.2">
      <c r="C1"/>
      <c r="F1" t="s">
        <v>119</v>
      </c>
    </row>
    <row r="2" spans="1:8" ht="16.5" x14ac:dyDescent="0.25">
      <c r="A2" s="216" t="s">
        <v>120</v>
      </c>
      <c r="B2" s="216"/>
      <c r="C2" s="216"/>
      <c r="D2" s="216"/>
    </row>
    <row r="3" spans="1:8" ht="16.5" x14ac:dyDescent="0.25">
      <c r="A3" s="80" t="s">
        <v>160</v>
      </c>
      <c r="B3" s="153"/>
      <c r="C3" s="153"/>
      <c r="D3" s="153"/>
      <c r="E3" s="79">
        <f>E6/C6%</f>
        <v>100.10101067932783</v>
      </c>
      <c r="F3" s="79">
        <f>F6/E6%</f>
        <v>106.2655036386417</v>
      </c>
      <c r="G3" s="79">
        <f>G6/F6%</f>
        <v>107.0371501394244</v>
      </c>
      <c r="H3" s="79">
        <f>H6/G6%</f>
        <v>107.03456278838074</v>
      </c>
    </row>
    <row r="4" spans="1:8" x14ac:dyDescent="0.2">
      <c r="A4" s="217" t="s">
        <v>0</v>
      </c>
      <c r="B4" s="219" t="s">
        <v>121</v>
      </c>
      <c r="C4" s="213" t="s">
        <v>6</v>
      </c>
      <c r="D4" s="214"/>
      <c r="E4" s="152" t="s">
        <v>2</v>
      </c>
      <c r="F4" s="213" t="s">
        <v>3</v>
      </c>
      <c r="G4" s="215"/>
      <c r="H4" s="214"/>
    </row>
    <row r="5" spans="1:8" s="5" customFormat="1" ht="24" x14ac:dyDescent="0.2">
      <c r="A5" s="218"/>
      <c r="B5" s="220"/>
      <c r="C5" s="26">
        <v>2019</v>
      </c>
      <c r="D5" s="26" t="s">
        <v>209</v>
      </c>
      <c r="E5" s="26">
        <v>2020</v>
      </c>
      <c r="F5" s="25">
        <v>2021</v>
      </c>
      <c r="G5" s="25">
        <v>2022</v>
      </c>
      <c r="H5" s="25">
        <v>2023</v>
      </c>
    </row>
    <row r="6" spans="1:8" ht="15.75" x14ac:dyDescent="0.25">
      <c r="A6" s="48" t="s">
        <v>143</v>
      </c>
      <c r="B6" s="73" t="s">
        <v>122</v>
      </c>
      <c r="C6" s="162">
        <f>C7+C8</f>
        <v>8214485.5846153861</v>
      </c>
      <c r="D6" s="162">
        <f>'[1]НДФЛ Городское'!D6+'[1]НДФЛ Айдарово'!D6+'[1]НДФЛ Березово'!D6+'[1]НДФЛ БВерейка'!D6+'[1]НДФЛ Горожанка'!D6+'[1]НДФЛ Карачун'!D6+'[1]НДФЛ Комсомольское'!D6+'[1]НДФЛ Ломово'!D6+'[1]НДФЛ Новоживотинное '!D6+'[1]НДФЛ Павловка'!D6+'[1]НДФЛ РГвоздевка'!D6+'[1]НДФЛ Скляево'!D6+'[1]НДФЛ Сомово'!D6+'[1]НДФЛ Ступино'!D6+'[1]НДФЛ ЧПоляна'!D6+'[1]НДФЛ Ямное'!D6</f>
        <v>3308911.4615384624</v>
      </c>
      <c r="E6" s="162">
        <f>'[1]НДФЛ Городское'!E6+'[1]НДФЛ Айдарово'!E6+'[1]НДФЛ Березово'!E6+'[1]НДФЛ БВерейка'!E6+'[1]НДФЛ Горожанка'!E6+'[1]НДФЛ Карачун'!E6+'[1]НДФЛ Комсомольское'!E6+'[1]НДФЛ Ломово'!E6+'[1]НДФЛ Новоживотинное '!E6+'[1]НДФЛ Павловка'!E6+'[1]НДФЛ РГвоздевка'!E6+'[1]НДФЛ Скляево'!E6+'[1]НДФЛ Сомово'!E6+'[1]НДФЛ Ступино'!E6+'[1]НДФЛ ЧПоляна'!E6+'[1]НДФЛ Ямное'!E6</f>
        <v>8222783.0923076924</v>
      </c>
      <c r="F6" s="162">
        <f>'[1]НДФЛ Городское'!F6+'[1]НДФЛ Айдарово'!F6+'[1]НДФЛ Березово'!F6+'[1]НДФЛ БВерейка'!F6+'[1]НДФЛ Горожанка'!F6+'[1]НДФЛ Карачун'!F6+'[1]НДФЛ Комсомольское'!F6+'[1]НДФЛ Ломово'!F6+'[1]НДФЛ Новоживотинное '!F6+'[1]НДФЛ Павловка'!F6+'[1]НДФЛ РГвоздевка'!F6+'[1]НДФЛ Скляево'!F6+'[1]НДФЛ Сомово'!F6+'[1]НДФЛ Ступино'!F6+'[1]НДФЛ ЧПоляна'!F6+'[1]НДФЛ Ямное'!F6</f>
        <v>8737981.8661538456</v>
      </c>
      <c r="G6" s="162">
        <f>'[1]НДФЛ Городское'!G6+'[1]НДФЛ Айдарово'!G6+'[1]НДФЛ Березово'!G6+'[1]НДФЛ БВерейка'!G6+'[1]НДФЛ Горожанка'!G6+'[1]НДФЛ Карачун'!G6+'[1]НДФЛ Комсомольское'!G6+'[1]НДФЛ Ломово'!G6+'[1]НДФЛ Новоживотинное '!G6+'[1]НДФЛ Павловка'!G6+'[1]НДФЛ РГвоздевка'!G6+'[1]НДФЛ Скляево'!G6+'[1]НДФЛ Сомово'!G6+'[1]НДФЛ Ступино'!G6+'[1]НДФЛ ЧПоляна'!G6+'[1]НДФЛ Ямное'!G6</f>
        <v>9352886.7692307699</v>
      </c>
      <c r="H6" s="162">
        <f>'[1]НДФЛ Городское'!H6+'[1]НДФЛ Айдарово'!H6+'[1]НДФЛ Березово'!H6+'[1]НДФЛ БВерейка'!H6+'[1]НДФЛ Горожанка'!H6+'[1]НДФЛ Карачун'!H6+'[1]НДФЛ Комсомольское'!H6+'[1]НДФЛ Ломово'!H6+'[1]НДФЛ Новоживотинное '!H6+'[1]НДФЛ Павловка'!H6+'[1]НДФЛ РГвоздевка'!H6+'[1]НДФЛ Скляево'!H6+'[1]НДФЛ Сомово'!H6+'[1]НДФЛ Ступино'!H6+'[1]НДФЛ ЧПоляна'!H6+'[1]НДФЛ Ямное'!H6</f>
        <v>10010821.461538464</v>
      </c>
    </row>
    <row r="7" spans="1:8" ht="31.5" x14ac:dyDescent="0.25">
      <c r="A7" s="48" t="s">
        <v>144</v>
      </c>
      <c r="B7" s="73" t="s">
        <v>122</v>
      </c>
      <c r="C7" s="162">
        <f>'[1]НДФЛ Городское'!C7+'[1]НДФЛ Айдарово'!C7+'[1]НДФЛ Березово'!C7+'[1]НДФЛ БВерейка'!C7+'[1]НДФЛ Горожанка'!C7+'[1]НДФЛ Карачун'!C7+'[1]НДФЛ Комсомольское'!C7+'[1]НДФЛ Ломово'!C7+'[1]НДФЛ Новоживотинное '!C7+'[1]НДФЛ Павловка'!C7+'[1]НДФЛ РГвоздевка'!C7+'[1]НДФЛ Скляево'!C7+'[1]НДФЛ Сомово'!C7+'[1]НДФЛ Ступино'!C7+'[1]НДФЛ ЧПоляна'!C7+'[1]НДФЛ Ямное'!C7</f>
        <v>158600.20000000001</v>
      </c>
      <c r="D7" s="162">
        <f>'[1]НДФЛ Городское'!D7+'[1]НДФЛ Айдарово'!D7+'[1]НДФЛ Березово'!D7+'[1]НДФЛ БВерейка'!D7+'[1]НДФЛ Горожанка'!D7+'[1]НДФЛ Карачун'!D7+'[1]НДФЛ Комсомольское'!D7+'[1]НДФЛ Ломово'!D7+'[1]НДФЛ Новоживотинное '!D7+'[1]НДФЛ Павловка'!D7+'[1]НДФЛ РГвоздевка'!D7+'[1]НДФЛ Скляево'!D7+'[1]НДФЛ Сомово'!D7+'[1]НДФЛ Ступино'!D7+'[1]НДФЛ ЧПоляна'!D7+'[1]НДФЛ Ямное'!D7</f>
        <v>66083</v>
      </c>
      <c r="E7" s="162">
        <f>'[1]НДФЛ Городское'!E7+'[1]НДФЛ Айдарово'!E7+'[1]НДФЛ Березово'!E7+'[1]НДФЛ БВерейка'!E7+'[1]НДФЛ Горожанка'!E7+'[1]НДФЛ Карачун'!E7+'[1]НДФЛ Комсомольское'!E7+'[1]НДФЛ Ломово'!E7+'[1]НДФЛ Новоживотинное '!E7+'[1]НДФЛ Павловка'!E7+'[1]НДФЛ РГвоздевка'!E7+'[1]НДФЛ Скляево'!E7+'[1]НДФЛ Сомово'!E7+'[1]НДФЛ Ступино'!E7+'[1]НДФЛ ЧПоляна'!E7+'[1]НДФЛ Ямное'!E7</f>
        <v>142575.40000000002</v>
      </c>
      <c r="F7" s="162">
        <f>'[1]НДФЛ Городское'!F7+'[1]НДФЛ Айдарово'!F7+'[1]НДФЛ Березово'!F7+'[1]НДФЛ БВерейка'!F7+'[1]НДФЛ Горожанка'!F7+'[1]НДФЛ Карачун'!F7+'[1]НДФЛ Комсомольское'!F7+'[1]НДФЛ Ломово'!F7+'[1]НДФЛ Новоживотинное '!F7+'[1]НДФЛ Павловка'!F7+'[1]НДФЛ РГвоздевка'!F7+'[1]НДФЛ Скляево'!F7+'[1]НДФЛ Сомово'!F7+'[1]НДФЛ Ступино'!F7+'[1]НДФЛ ЧПоляна'!F7+'[1]НДФЛ Ямное'!F7</f>
        <v>153268.02000000002</v>
      </c>
      <c r="G7" s="162">
        <f>'[1]НДФЛ Городское'!G7+'[1]НДФЛ Айдарово'!G7+'[1]НДФЛ Березово'!G7+'[1]НДФЛ БВерейка'!G7+'[1]НДФЛ Горожанка'!G7+'[1]НДФЛ Карачун'!G7+'[1]НДФЛ Комсомольское'!G7+'[1]НДФЛ Ломово'!G7+'[1]НДФЛ Новоживотинное '!G7+'[1]НДФЛ Павловка'!G7+'[1]НДФЛ РГвоздевка'!G7+'[1]НДФЛ Скляево'!G7+'[1]НДФЛ Сомово'!G7+'[1]НДФЛ Ступино'!G7+'[1]НДФЛ ЧПоляна'!G7+'[1]НДФЛ Ямное'!G7</f>
        <v>163966</v>
      </c>
      <c r="H7" s="162">
        <f>'[1]НДФЛ Городское'!H7+'[1]НДФЛ Айдарово'!H7+'[1]НДФЛ Березово'!H7+'[1]НДФЛ БВерейка'!H7+'[1]НДФЛ Горожанка'!H7+'[1]НДФЛ Карачун'!H7+'[1]НДФЛ Комсомольское'!H7+'[1]НДФЛ Ломово'!H7+'[1]НДФЛ Новоживотинное '!H7+'[1]НДФЛ Павловка'!H7+'[1]НДФЛ РГвоздевка'!H7+'[1]НДФЛ Скляево'!H7+'[1]НДФЛ Сомово'!H7+'[1]НДФЛ Ступино'!H7+'[1]НДФЛ ЧПоляна'!H7+'[1]НДФЛ Ямное'!H7</f>
        <v>175443</v>
      </c>
    </row>
    <row r="8" spans="1:8" ht="15.75" x14ac:dyDescent="0.25">
      <c r="A8" s="48" t="s">
        <v>151</v>
      </c>
      <c r="B8" s="73" t="s">
        <v>122</v>
      </c>
      <c r="C8" s="162">
        <f t="shared" ref="C8:H8" si="0">C10*100/13</f>
        <v>8055885.3846153859</v>
      </c>
      <c r="D8" s="162">
        <f t="shared" si="0"/>
        <v>3242828.461538462</v>
      </c>
      <c r="E8" s="162">
        <f t="shared" si="0"/>
        <v>8080207.692307692</v>
      </c>
      <c r="F8" s="162">
        <f t="shared" si="0"/>
        <v>8584713.8461538441</v>
      </c>
      <c r="G8" s="162">
        <f t="shared" si="0"/>
        <v>9188920.7692307699</v>
      </c>
      <c r="H8" s="162">
        <f t="shared" si="0"/>
        <v>9835378.461538462</v>
      </c>
    </row>
    <row r="9" spans="1:8" ht="15.75" x14ac:dyDescent="0.25">
      <c r="A9" s="48" t="s">
        <v>145</v>
      </c>
      <c r="B9" s="50" t="s">
        <v>123</v>
      </c>
      <c r="C9" s="163">
        <v>13</v>
      </c>
      <c r="D9" s="163">
        <v>13</v>
      </c>
      <c r="E9" s="163">
        <v>13</v>
      </c>
      <c r="F9" s="163">
        <v>13</v>
      </c>
      <c r="G9" s="163">
        <v>13</v>
      </c>
      <c r="H9" s="163">
        <v>13</v>
      </c>
    </row>
    <row r="10" spans="1:8" ht="15.75" x14ac:dyDescent="0.25">
      <c r="A10" s="48" t="s">
        <v>152</v>
      </c>
      <c r="B10" s="73" t="s">
        <v>122</v>
      </c>
      <c r="C10" s="162">
        <f>'[1]НДФЛ Городское'!C10+'[1]НДФЛ Айдарово'!C10+'[1]НДФЛ Березово'!C10+'[1]НДФЛ БВерейка'!C10+'[1]НДФЛ Горожанка'!C10+'[1]НДФЛ Карачун'!C10+'[1]НДФЛ Комсомольское'!C10+'[1]НДФЛ Ломово'!C10+'[1]НДФЛ Новоживотинное '!C10+'[1]НДФЛ Павловка'!C10+'[1]НДФЛ РГвоздевка'!C10+'[1]НДФЛ Скляево'!C10+'[1]НДФЛ Сомово'!C10+'[1]НДФЛ Ступино'!C10+'[1]НДФЛ ЧПоляна'!C10+'[1]НДФЛ Ямное'!C10</f>
        <v>1047265.1000000001</v>
      </c>
      <c r="D10" s="162">
        <f>'[1]НДФЛ Городское'!D10+'[1]НДФЛ Айдарово'!D10+'[1]НДФЛ Березово'!D10+'[1]НДФЛ БВерейка'!D10+'[1]НДФЛ Горожанка'!D10+'[1]НДФЛ Карачун'!D10+'[1]НДФЛ Комсомольское'!D10+'[1]НДФЛ Ломово'!D10+'[1]НДФЛ Новоживотинное '!D10+'[1]НДФЛ Павловка'!D10+'[1]НДФЛ РГвоздевка'!D10+'[1]НДФЛ Скляево'!D10+'[1]НДФЛ Сомово'!D10+'[1]НДФЛ Ступино'!D10+'[1]НДФЛ ЧПоляна'!D10+'[1]НДФЛ Ямное'!D10</f>
        <v>421567.70000000007</v>
      </c>
      <c r="E10" s="162">
        <f>'[1]НДФЛ Городское'!E10+'[1]НДФЛ Айдарово'!E10+'[1]НДФЛ Березово'!E10+'[1]НДФЛ БВерейка'!E10+'[1]НДФЛ Горожанка'!E10+'[1]НДФЛ Карачун'!E10+'[1]НДФЛ Комсомольское'!E10+'[1]НДФЛ Ломово'!E10+'[1]НДФЛ Новоживотинное '!E10+'[1]НДФЛ Павловка'!E10+'[1]НДФЛ РГвоздевка'!E10+'[1]НДФЛ Скляево'!E10+'[1]НДФЛ Сомово'!E10+'[1]НДФЛ Ступино'!E10+'[1]НДФЛ ЧПоляна'!E10+'[1]НДФЛ Ямное'!E10</f>
        <v>1050427</v>
      </c>
      <c r="F10" s="162">
        <f>'[1]НДФЛ Городское'!F10+'[1]НДФЛ Айдарово'!F10+'[1]НДФЛ Березово'!F10+'[1]НДФЛ БВерейка'!F10+'[1]НДФЛ Горожанка'!F10+'[1]НДФЛ Карачун'!F10+'[1]НДФЛ Комсомольское'!F10+'[1]НДФЛ Ломово'!F10+'[1]НДФЛ Новоживотинное '!F10+'[1]НДФЛ Павловка'!F10+'[1]НДФЛ РГвоздевка'!F10+'[1]НДФЛ Скляево'!F10+'[1]НДФЛ Сомово'!F10+'[1]НДФЛ Ступино'!F10+'[1]НДФЛ ЧПоляна'!F10+'[1]НДФЛ Ямное'!F10</f>
        <v>1116012.7999999998</v>
      </c>
      <c r="G10" s="162">
        <f>'[1]НДФЛ Городское'!G10+'[1]НДФЛ Айдарово'!G10+'[1]НДФЛ Березово'!G10+'[1]НДФЛ БВерейка'!G10+'[1]НДФЛ Горожанка'!G10+'[1]НДФЛ Карачун'!G10+'[1]НДФЛ Комсомольское'!G10+'[1]НДФЛ Ломово'!G10+'[1]НДФЛ Новоживотинное '!G10+'[1]НДФЛ Павловка'!G10+'[1]НДФЛ РГвоздевка'!G10+'[1]НДФЛ Скляево'!G10+'[1]НДФЛ Сомово'!G10+'[1]НДФЛ Ступино'!G10+'[1]НДФЛ ЧПоляна'!G10+'[1]НДФЛ Ямное'!G10</f>
        <v>1194559.7</v>
      </c>
      <c r="H10" s="162">
        <f>'[1]НДФЛ Городское'!H10+'[1]НДФЛ Айдарово'!H10+'[1]НДФЛ Березово'!H10+'[1]НДФЛ БВерейка'!H10+'[1]НДФЛ Горожанка'!H10+'[1]НДФЛ Карачун'!H10+'[1]НДФЛ Комсомольское'!H10+'[1]НДФЛ Ломово'!H10+'[1]НДФЛ Новоживотинное '!H10+'[1]НДФЛ Павловка'!H10+'[1]НДФЛ РГвоздевка'!H10+'[1]НДФЛ Скляево'!H10+'[1]НДФЛ Сомово'!H10+'[1]НДФЛ Ступино'!H10+'[1]НДФЛ ЧПоляна'!H10+'[1]НДФЛ Ямное'!H10</f>
        <v>1278599.2000000002</v>
      </c>
    </row>
    <row r="11" spans="1:8" ht="31.5" x14ac:dyDescent="0.25">
      <c r="A11" s="48" t="s">
        <v>161</v>
      </c>
      <c r="B11" s="73" t="s">
        <v>122</v>
      </c>
      <c r="C11" s="162">
        <f>'[1]НДФЛ Городское'!C11+'[1]НДФЛ Айдарово'!C11+'[1]НДФЛ Березово'!C11+'[1]НДФЛ БВерейка'!C11+'[1]НДФЛ Горожанка'!C11+'[1]НДФЛ Карачун'!C11+'[1]НДФЛ Комсомольское'!C11+'[1]НДФЛ Ломово'!C11+'[1]НДФЛ Новоживотинное '!C11+'[1]НДФЛ Павловка'!C11+'[1]НДФЛ РГвоздевка'!C11+'[1]НДФЛ Скляево'!C11+'[1]НДФЛ Сомово'!C11+'[1]НДФЛ Ступино'!C11+'[1]НДФЛ ЧПоляна'!C11+'[1]НДФЛ Ямное'!C11</f>
        <v>1032152.7000000002</v>
      </c>
      <c r="D11" s="162">
        <f>'[1]НДФЛ Городское'!D11+'[1]НДФЛ Айдарово'!D11+'[1]НДФЛ Березово'!D11+'[1]НДФЛ БВерейка'!D11+'[1]НДФЛ Горожанка'!D11+'[1]НДФЛ Карачун'!D11+'[1]НДФЛ Комсомольское'!D11+'[1]НДФЛ Ломово'!D11+'[1]НДФЛ Новоживотинное '!D11+'[1]НДФЛ Павловка'!D11+'[1]НДФЛ РГвоздевка'!D11+'[1]НДФЛ Скляево'!D11+'[1]НДФЛ Сомово'!D11+'[1]НДФЛ Ступино'!D11+'[1]НДФЛ ЧПоляна'!D11+'[1]НДФЛ Ямное'!D11</f>
        <v>421567.70000000007</v>
      </c>
      <c r="E11" s="162">
        <f>'[1]НДФЛ Городское'!E11+'[1]НДФЛ Айдарово'!E11+'[1]НДФЛ Березово'!E11+'[1]НДФЛ БВерейка'!E11+'[1]НДФЛ Горожанка'!E11+'[1]НДФЛ Карачун'!E11+'[1]НДФЛ Комсомольское'!E11+'[1]НДФЛ Ломово'!E11+'[1]НДФЛ Новоживотинное '!E11+'[1]НДФЛ Павловка'!E11+'[1]НДФЛ РГвоздевка'!E11+'[1]НДФЛ Скляево'!E11+'[1]НДФЛ Сомово'!E11+'[1]НДФЛ Ступино'!E11+'[1]НДФЛ ЧПоляна'!E11+'[1]НДФЛ Ямное'!E11</f>
        <v>1050427</v>
      </c>
      <c r="F11" s="162">
        <f>'[1]НДФЛ Городское'!F11+'[1]НДФЛ Айдарово'!F11+'[1]НДФЛ Березово'!F11+'[1]НДФЛ БВерейка'!F11+'[1]НДФЛ Горожанка'!F11+'[1]НДФЛ Карачун'!F11+'[1]НДФЛ Комсомольское'!F11+'[1]НДФЛ Ломово'!F11+'[1]НДФЛ Новоживотинное '!F11+'[1]НДФЛ Павловка'!F11+'[1]НДФЛ РГвоздевка'!F11+'[1]НДФЛ Скляево'!F11+'[1]НДФЛ Сомово'!F11+'[1]НДФЛ Ступино'!F11+'[1]НДФЛ ЧПоляна'!F11+'[1]НДФЛ Ямное'!F11</f>
        <v>1116012.7999999998</v>
      </c>
      <c r="G11" s="162">
        <f>'[1]НДФЛ Городское'!G11+'[1]НДФЛ Айдарово'!G11+'[1]НДФЛ Березово'!G11+'[1]НДФЛ БВерейка'!G11+'[1]НДФЛ Горожанка'!G11+'[1]НДФЛ Карачун'!G11+'[1]НДФЛ Комсомольское'!G11+'[1]НДФЛ Ломово'!G11+'[1]НДФЛ Новоживотинное '!G11+'[1]НДФЛ Павловка'!G11+'[1]НДФЛ РГвоздевка'!G11+'[1]НДФЛ Скляево'!G11+'[1]НДФЛ Сомово'!G11+'[1]НДФЛ Ступино'!G11+'[1]НДФЛ ЧПоляна'!G11+'[1]НДФЛ Ямное'!G11</f>
        <v>1194559.7</v>
      </c>
      <c r="H11" s="162">
        <f>'[1]НДФЛ Городское'!H11+'[1]НДФЛ Айдарово'!H11+'[1]НДФЛ Березово'!H11+'[1]НДФЛ БВерейка'!H11+'[1]НДФЛ Горожанка'!H11+'[1]НДФЛ Карачун'!H11+'[1]НДФЛ Комсомольское'!H11+'[1]НДФЛ Ломово'!H11+'[1]НДФЛ Новоживотинное '!H11+'[1]НДФЛ Павловка'!H11+'[1]НДФЛ РГвоздевка'!H11+'[1]НДФЛ Скляево'!H11+'[1]НДФЛ Сомово'!H11+'[1]НДФЛ Ступино'!H11+'[1]НДФЛ ЧПоляна'!H11+'[1]НДФЛ Ямное'!H11</f>
        <v>1278599.2000000002</v>
      </c>
    </row>
    <row r="12" spans="1:8" ht="110.25" x14ac:dyDescent="0.2">
      <c r="A12" s="74" t="s">
        <v>146</v>
      </c>
      <c r="B12" s="73" t="s">
        <v>122</v>
      </c>
      <c r="C12" s="162">
        <f>'[1]НДФЛ Городское'!C12+'[1]НДФЛ Айдарово'!C12+'[1]НДФЛ Березово'!C12+'[1]НДФЛ БВерейка'!C12+'[1]НДФЛ Горожанка'!C12+'[1]НДФЛ Карачун'!C12+'[1]НДФЛ Комсомольское'!C12+'[1]НДФЛ Ломово'!C12+'[1]НДФЛ Новоживотинное '!C12+'[1]НДФЛ Павловка'!C12+'[1]НДФЛ РГвоздевка'!C12+'[1]НДФЛ Скляево'!C12+'[1]НДФЛ Сомово'!C12+'[1]НДФЛ Ступино'!C12+'[1]НДФЛ ЧПоляна'!C12+'[1]НДФЛ Ямное'!C12</f>
        <v>28601.999999999996</v>
      </c>
      <c r="D12" s="162">
        <f>'[1]НДФЛ Городское'!D12+'[1]НДФЛ Айдарово'!D12+'[1]НДФЛ Березово'!D12+'[1]НДФЛ БВерейка'!D12+'[1]НДФЛ Горожанка'!D12+'[1]НДФЛ Карачун'!D12+'[1]НДФЛ Комсомольское'!D12+'[1]НДФЛ Ломово'!D12+'[1]НДФЛ Новоживотинное '!D12+'[1]НДФЛ Павловка'!D12+'[1]НДФЛ РГвоздевка'!D12+'[1]НДФЛ Скляево'!D12+'[1]НДФЛ Сомово'!D12+'[1]НДФЛ Ступино'!D12+'[1]НДФЛ ЧПоляна'!D12+'[1]НДФЛ Ямное'!D12</f>
        <v>17381.500000000004</v>
      </c>
      <c r="E12" s="162">
        <f>'[1]НДФЛ Городское'!E12+'[1]НДФЛ Айдарово'!E12+'[1]НДФЛ Березово'!E12+'[1]НДФЛ БВерейка'!E12+'[1]НДФЛ Горожанка'!E12+'[1]НДФЛ Карачун'!E12+'[1]НДФЛ Комсомольское'!E12+'[1]НДФЛ Ломово'!E12+'[1]НДФЛ Новоживотинное '!E12+'[1]НДФЛ Павловка'!E12+'[1]НДФЛ РГвоздевка'!E12+'[1]НДФЛ Скляево'!E12+'[1]НДФЛ Сомово'!E12+'[1]НДФЛ Ступино'!E12+'[1]НДФЛ ЧПоляна'!E12+'[1]НДФЛ Ямное'!E12</f>
        <v>27479.3</v>
      </c>
      <c r="F12" s="162">
        <f>'[1]НДФЛ Городское'!F12+'[1]НДФЛ Айдарово'!F12+'[1]НДФЛ Березово'!F12+'[1]НДФЛ БВерейка'!F12+'[1]НДФЛ Горожанка'!F12+'[1]НДФЛ Карачун'!F12+'[1]НДФЛ Комсомольское'!F12+'[1]НДФЛ Ломово'!F12+'[1]НДФЛ Новоживотинное '!F12+'[1]НДФЛ Павловка'!F12+'[1]НДФЛ РГвоздевка'!F12+'[1]НДФЛ Скляево'!F12+'[1]НДФЛ Сомово'!F12+'[1]НДФЛ Ступино'!F12+'[1]НДФЛ ЧПоляна'!F12+'[1]НДФЛ Ямное'!F12</f>
        <v>29535.370999999999</v>
      </c>
      <c r="G12" s="162">
        <f>'[1]НДФЛ Городское'!G12+'[1]НДФЛ Айдарово'!G12+'[1]НДФЛ Березово'!G12+'[1]НДФЛ БВерейка'!G12+'[1]НДФЛ Горожанка'!G12+'[1]НДФЛ Карачун'!G12+'[1]НДФЛ Комсомольское'!G12+'[1]НДФЛ Ломово'!G12+'[1]НДФЛ Новоживотинное '!G12+'[1]НДФЛ Павловка'!G12+'[1]НДФЛ РГвоздевка'!G12+'[1]НДФЛ Скляево'!G12+'[1]НДФЛ Сомово'!G12+'[1]НДФЛ Ступино'!G12+'[1]НДФЛ ЧПоляна'!G12+'[1]НДФЛ Ямное'!G12</f>
        <v>31598.038575000002</v>
      </c>
      <c r="H12" s="162">
        <f>'[1]НДФЛ Городское'!H12+'[1]НДФЛ Айдарово'!H12+'[1]НДФЛ Березово'!H12+'[1]НДФЛ БВерейка'!H12+'[1]НДФЛ Горожанка'!H12+'[1]НДФЛ Карачун'!H12+'[1]НДФЛ Комсомольское'!H12+'[1]НДФЛ Ломово'!H12+'[1]НДФЛ Новоживотинное '!H12+'[1]НДФЛ Павловка'!H12+'[1]НДФЛ РГвоздевка'!H12+'[1]НДФЛ Скляево'!H12+'[1]НДФЛ Сомово'!H12+'[1]НДФЛ Ступино'!H12+'[1]НДФЛ ЧПоляна'!H12+'[1]НДФЛ Ямное'!H12</f>
        <v>33805.171150624999</v>
      </c>
    </row>
    <row r="13" spans="1:8" ht="47.25" x14ac:dyDescent="0.2">
      <c r="A13" s="74" t="s">
        <v>147</v>
      </c>
      <c r="B13" s="73" t="s">
        <v>122</v>
      </c>
      <c r="C13" s="162">
        <f>'[1]НДФЛ Городское'!C13+'[1]НДФЛ Айдарово'!C13+'[1]НДФЛ Березово'!C13+'[1]НДФЛ БВерейка'!C13+'[1]НДФЛ Горожанка'!C13+'[1]НДФЛ Карачун'!C13+'[1]НДФЛ Комсомольское'!C13+'[1]НДФЛ Ломово'!C13+'[1]НДФЛ Новоживотинное '!C13+'[1]НДФЛ Павловка'!C13+'[1]НДФЛ РГвоздевка'!C13+'[1]НДФЛ Скляево'!C13+'[1]НДФЛ Сомово'!C13+'[1]НДФЛ Ступино'!C13+'[1]НДФЛ ЧПоляна'!C13+'[1]НДФЛ Ямное'!C13</f>
        <v>6049.0999999999995</v>
      </c>
      <c r="D13" s="162">
        <f>'[1]НДФЛ Городское'!D13+'[1]НДФЛ Айдарово'!D13+'[1]НДФЛ Березово'!D13+'[1]НДФЛ БВерейка'!D13+'[1]НДФЛ Горожанка'!D13+'[1]НДФЛ Карачун'!D13+'[1]НДФЛ Комсомольское'!D13+'[1]НДФЛ Ломово'!D13+'[1]НДФЛ Новоживотинное '!D13+'[1]НДФЛ Павловка'!D13+'[1]НДФЛ РГвоздевка'!D13+'[1]НДФЛ Скляево'!D13+'[1]НДФЛ Сомово'!D13+'[1]НДФЛ Ступино'!D13+'[1]НДФЛ ЧПоляна'!D13+'[1]НДФЛ Ямное'!D13</f>
        <v>468.09999999999991</v>
      </c>
      <c r="E13" s="162">
        <f>'[1]НДФЛ Городское'!E13+'[1]НДФЛ Айдарово'!E13+'[1]НДФЛ Березово'!E13+'[1]НДФЛ БВерейка'!E13+'[1]НДФЛ Горожанка'!E13+'[1]НДФЛ Карачун'!E13+'[1]НДФЛ Комсомольское'!E13+'[1]НДФЛ Ломово'!E13+'[1]НДФЛ Новоживотинное '!E13+'[1]НДФЛ Павловка'!E13+'[1]НДФЛ РГвоздевка'!E13+'[1]НДФЛ Скляево'!E13+'[1]НДФЛ Сомово'!E13+'[1]НДФЛ Ступино'!E13+'[1]НДФЛ ЧПоляна'!E13+'[1]НДФЛ Ямное'!E13</f>
        <v>5388.1</v>
      </c>
      <c r="F13" s="162">
        <f>'[1]НДФЛ Городское'!F13+'[1]НДФЛ Айдарово'!F13+'[1]НДФЛ Березово'!F13+'[1]НДФЛ БВерейка'!F13+'[1]НДФЛ Горожанка'!F13+'[1]НДФЛ Карачун'!F13+'[1]НДФЛ Комсомольское'!F13+'[1]НДФЛ Ломово'!F13+'[1]НДФЛ Новоживотинное '!F13+'[1]НДФЛ Павловка'!F13+'[1]НДФЛ РГвоздевка'!F13+'[1]НДФЛ Скляево'!F13+'[1]НДФЛ Сомово'!F13+'[1]НДФЛ Ступино'!F13+'[1]НДФЛ ЧПоляна'!F13+'[1]НДФЛ Ямное'!F13</f>
        <v>5783.3750000000009</v>
      </c>
      <c r="G13" s="162">
        <f>'[1]НДФЛ Городское'!G13+'[1]НДФЛ Айдарово'!G13+'[1]НДФЛ Березово'!G13+'[1]НДФЛ БВерейка'!G13+'[1]НДФЛ Горожанка'!G13+'[1]НДФЛ Карачун'!G13+'[1]НДФЛ Комсомольское'!G13+'[1]НДФЛ Ломово'!G13+'[1]НДФЛ Новоживотинное '!G13+'[1]НДФЛ Павловка'!G13+'[1]НДФЛ РГвоздевка'!G13+'[1]НДФЛ Скляево'!G13+'[1]НДФЛ Сомово'!G13+'[1]НДФЛ Ступино'!G13+'[1]НДФЛ ЧПоляна'!G13+'[1]НДФЛ Ямное'!G13</f>
        <v>6175.8692500000006</v>
      </c>
      <c r="H13" s="162">
        <f>'[1]НДФЛ Городское'!H13+'[1]НДФЛ Айдарово'!H13+'[1]НДФЛ Березово'!H13+'[1]НДФЛ БВерейка'!H13+'[1]НДФЛ Горожанка'!H13+'[1]НДФЛ Карачун'!H13+'[1]НДФЛ Комсомольское'!H13+'[1]НДФЛ Ломово'!H13+'[1]НДФЛ Новоживотинное '!H13+'[1]НДФЛ Павловка'!H13+'[1]НДФЛ РГвоздевка'!H13+'[1]НДФЛ Скляево'!H13+'[1]НДФЛ Сомово'!H13+'[1]НДФЛ Ступино'!H13+'[1]НДФЛ ЧПоляна'!H13+'[1]НДФЛ Ямное'!H13</f>
        <v>6594.553097500002</v>
      </c>
    </row>
    <row r="14" spans="1:8" ht="94.5" x14ac:dyDescent="0.2">
      <c r="A14" s="74" t="s">
        <v>148</v>
      </c>
      <c r="B14" s="73" t="s">
        <v>122</v>
      </c>
      <c r="C14" s="164">
        <v>37960</v>
      </c>
      <c r="D14" s="164">
        <v>0</v>
      </c>
      <c r="E14" s="164">
        <v>37130</v>
      </c>
      <c r="F14" s="164">
        <v>39912.1</v>
      </c>
      <c r="G14" s="164">
        <v>42702.8</v>
      </c>
      <c r="H14" s="164">
        <v>45688.6</v>
      </c>
    </row>
    <row r="15" spans="1:8" ht="31.5" x14ac:dyDescent="0.2">
      <c r="A15" s="74" t="s">
        <v>149</v>
      </c>
      <c r="B15" s="73" t="s">
        <v>122</v>
      </c>
      <c r="C15" s="164">
        <v>15112.4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</row>
    <row r="16" spans="1:8" ht="15.75" x14ac:dyDescent="0.25">
      <c r="A16" s="48" t="s">
        <v>150</v>
      </c>
      <c r="B16" s="49" t="s">
        <v>122</v>
      </c>
      <c r="C16" s="164"/>
      <c r="D16" s="164"/>
      <c r="E16" s="164"/>
      <c r="F16" s="164">
        <v>0</v>
      </c>
      <c r="G16" s="164">
        <v>0</v>
      </c>
      <c r="H16" s="164">
        <v>0</v>
      </c>
    </row>
    <row r="17" spans="1:8" ht="31.5" x14ac:dyDescent="0.2">
      <c r="A17" s="51" t="s">
        <v>153</v>
      </c>
      <c r="B17" s="49" t="s">
        <v>122</v>
      </c>
      <c r="C17" s="164">
        <v>1119876.2</v>
      </c>
      <c r="D17" s="164">
        <v>439417.3</v>
      </c>
      <c r="E17" s="164">
        <v>1120424.3999999999</v>
      </c>
      <c r="F17" s="164">
        <v>1191243.6000000001</v>
      </c>
      <c r="G17" s="164">
        <v>1275036.3999999999</v>
      </c>
      <c r="H17" s="164">
        <v>1364687.5</v>
      </c>
    </row>
    <row r="18" spans="1:8" ht="31.5" x14ac:dyDescent="0.2">
      <c r="A18" s="76" t="s">
        <v>157</v>
      </c>
      <c r="B18" s="50"/>
      <c r="C18" s="75">
        <v>530139</v>
      </c>
      <c r="D18" s="75">
        <v>215314</v>
      </c>
      <c r="E18" s="38">
        <v>530800</v>
      </c>
      <c r="F18" s="38">
        <v>564150</v>
      </c>
      <c r="G18" s="38">
        <v>603840</v>
      </c>
      <c r="H18" s="38">
        <v>646300</v>
      </c>
    </row>
    <row r="19" spans="1:8" x14ac:dyDescent="0.2">
      <c r="C19" s="78"/>
      <c r="D19" s="78"/>
      <c r="E19" s="79">
        <f>E17/C17%</f>
        <v>100.04895183949797</v>
      </c>
      <c r="F19" s="79">
        <f>F17/E17%</f>
        <v>106.32074774522941</v>
      </c>
      <c r="G19" s="79">
        <f>G17/F17%</f>
        <v>107.03406087554214</v>
      </c>
      <c r="H19" s="79">
        <f>H17/G17%</f>
        <v>107.03125808800439</v>
      </c>
    </row>
    <row r="20" spans="1:8" x14ac:dyDescent="0.2">
      <c r="A20" s="12" t="s">
        <v>262</v>
      </c>
      <c r="C20" s="79">
        <f t="shared" ref="C20:H20" si="1">C18/C17%</f>
        <v>47.339071943845227</v>
      </c>
      <c r="D20" s="79">
        <f t="shared" si="1"/>
        <v>48.999891447150581</v>
      </c>
      <c r="E20" s="79">
        <f t="shared" si="1"/>
        <v>47.374905437618111</v>
      </c>
      <c r="F20" s="79">
        <f t="shared" si="1"/>
        <v>47.358071850291573</v>
      </c>
      <c r="G20" s="79">
        <f t="shared" si="1"/>
        <v>47.358647957030875</v>
      </c>
      <c r="H20" s="79">
        <f t="shared" si="1"/>
        <v>47.358827570414469</v>
      </c>
    </row>
    <row r="21" spans="1:8" x14ac:dyDescent="0.2">
      <c r="A21" s="12" t="s">
        <v>263</v>
      </c>
    </row>
    <row r="22" spans="1:8" x14ac:dyDescent="0.2">
      <c r="A22" s="12"/>
    </row>
  </sheetData>
  <mergeCells count="5">
    <mergeCell ref="A2:D2"/>
    <mergeCell ref="A4:A5"/>
    <mergeCell ref="B4:B5"/>
    <mergeCell ref="C4:D4"/>
    <mergeCell ref="F4:H4"/>
  </mergeCells>
  <printOptions horizontalCentered="1"/>
  <pageMargins left="0.39" right="0.31496062992125984" top="0.62992125984251968" bottom="0.27559055118110237" header="0.51181102362204722" footer="0.39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69"/>
  <sheetViews>
    <sheetView topLeftCell="A34" workbookViewId="0">
      <selection activeCell="M26" sqref="M26"/>
    </sheetView>
  </sheetViews>
  <sheetFormatPr defaultColWidth="9.140625" defaultRowHeight="16.5" x14ac:dyDescent="0.2"/>
  <cols>
    <col min="1" max="1" width="39.140625" style="6" customWidth="1"/>
    <col min="2" max="2" width="13.28515625" style="1" customWidth="1"/>
    <col min="3" max="3" width="10.140625" style="1" customWidth="1"/>
    <col min="4" max="4" width="10.7109375" style="1" customWidth="1"/>
    <col min="5" max="5" width="9.85546875" style="1" customWidth="1"/>
    <col min="6" max="6" width="10.28515625" style="1" customWidth="1"/>
    <col min="7" max="16384" width="9.140625" style="1"/>
  </cols>
  <sheetData>
    <row r="1" spans="1:7" x14ac:dyDescent="0.2">
      <c r="A1" s="77" t="s">
        <v>158</v>
      </c>
    </row>
    <row r="2" spans="1:7" x14ac:dyDescent="0.2">
      <c r="A2" s="3"/>
    </row>
    <row r="3" spans="1:7" x14ac:dyDescent="0.2">
      <c r="C3" t="s">
        <v>159</v>
      </c>
    </row>
    <row r="4" spans="1:7" x14ac:dyDescent="0.2">
      <c r="A4" s="226" t="s">
        <v>7</v>
      </c>
      <c r="B4" s="226"/>
      <c r="C4" s="226"/>
      <c r="D4" s="226"/>
    </row>
    <row r="5" spans="1:7" x14ac:dyDescent="0.2">
      <c r="A5" s="226" t="s">
        <v>11</v>
      </c>
      <c r="B5" s="226"/>
      <c r="C5" s="226"/>
      <c r="D5" s="226"/>
    </row>
    <row r="6" spans="1:7" x14ac:dyDescent="0.2">
      <c r="A6" s="228" t="s">
        <v>235</v>
      </c>
      <c r="B6" s="229"/>
      <c r="C6" s="229"/>
      <c r="D6" s="229"/>
    </row>
    <row r="7" spans="1:7" x14ac:dyDescent="0.2">
      <c r="A7" s="225" t="s">
        <v>10</v>
      </c>
      <c r="B7" s="225"/>
      <c r="C7" s="225"/>
      <c r="D7" s="225"/>
    </row>
    <row r="8" spans="1:7" ht="66" x14ac:dyDescent="0.2">
      <c r="A8" s="6" t="s">
        <v>233</v>
      </c>
    </row>
    <row r="9" spans="1:7" x14ac:dyDescent="0.2">
      <c r="A9" s="4" t="s">
        <v>0</v>
      </c>
      <c r="B9" s="227" t="s">
        <v>172</v>
      </c>
      <c r="C9" s="227"/>
      <c r="D9" s="123" t="s">
        <v>2</v>
      </c>
      <c r="E9" s="213" t="s">
        <v>3</v>
      </c>
      <c r="F9" s="215"/>
      <c r="G9" s="214"/>
    </row>
    <row r="10" spans="1:7" ht="36" x14ac:dyDescent="0.2">
      <c r="A10" s="7"/>
      <c r="B10" s="26">
        <v>2019</v>
      </c>
      <c r="C10" s="26" t="s">
        <v>209</v>
      </c>
      <c r="D10" s="26">
        <v>2020</v>
      </c>
      <c r="E10" s="25">
        <v>2021</v>
      </c>
      <c r="F10" s="25">
        <v>2022</v>
      </c>
      <c r="G10" s="25">
        <v>2023</v>
      </c>
    </row>
    <row r="11" spans="1:7" x14ac:dyDescent="0.25">
      <c r="A11" s="2" t="s">
        <v>8</v>
      </c>
      <c r="B11" s="44">
        <v>0.8</v>
      </c>
      <c r="C11" s="44">
        <v>0.3</v>
      </c>
      <c r="D11" s="44">
        <v>0.6</v>
      </c>
      <c r="E11" s="44">
        <v>0.8</v>
      </c>
      <c r="F11" s="44">
        <v>0.8</v>
      </c>
      <c r="G11" s="44">
        <v>0.8</v>
      </c>
    </row>
    <row r="12" spans="1:7" x14ac:dyDescent="0.25">
      <c r="A12" s="2" t="s">
        <v>9</v>
      </c>
      <c r="B12" s="44">
        <v>0.8</v>
      </c>
      <c r="C12" s="44">
        <v>0.3</v>
      </c>
      <c r="D12" s="44">
        <v>0.6</v>
      </c>
      <c r="E12" s="44">
        <v>0.8</v>
      </c>
      <c r="F12" s="44">
        <v>0.8</v>
      </c>
      <c r="G12" s="44">
        <v>0.8</v>
      </c>
    </row>
    <row r="13" spans="1:7" x14ac:dyDescent="0.25">
      <c r="A13" s="2" t="s">
        <v>86</v>
      </c>
      <c r="B13" s="44">
        <v>21</v>
      </c>
      <c r="C13" s="44">
        <v>22</v>
      </c>
      <c r="D13" s="44">
        <v>22</v>
      </c>
      <c r="E13" s="44">
        <v>22</v>
      </c>
      <c r="F13" s="44">
        <v>22</v>
      </c>
      <c r="G13" s="44">
        <v>22</v>
      </c>
    </row>
    <row r="14" spans="1:7" x14ac:dyDescent="0.25">
      <c r="A14" s="2" t="s">
        <v>89</v>
      </c>
      <c r="B14" s="44">
        <v>176.4</v>
      </c>
      <c r="C14" s="44">
        <v>68</v>
      </c>
      <c r="D14" s="44">
        <v>168</v>
      </c>
      <c r="E14" s="44">
        <v>168</v>
      </c>
      <c r="F14" s="44">
        <v>168</v>
      </c>
      <c r="G14" s="44">
        <v>168</v>
      </c>
    </row>
    <row r="15" spans="1:7" x14ac:dyDescent="0.25">
      <c r="A15" s="2" t="s">
        <v>87</v>
      </c>
      <c r="B15" s="44">
        <v>100</v>
      </c>
      <c r="C15" s="44">
        <v>100</v>
      </c>
      <c r="D15" s="44">
        <v>100</v>
      </c>
      <c r="E15" s="44">
        <v>100</v>
      </c>
      <c r="F15" s="44">
        <v>100</v>
      </c>
      <c r="G15" s="44">
        <v>100</v>
      </c>
    </row>
    <row r="16" spans="1:7" ht="31.5" x14ac:dyDescent="0.25">
      <c r="A16" s="2" t="s">
        <v>88</v>
      </c>
      <c r="B16" s="44">
        <v>176.4</v>
      </c>
      <c r="C16" s="44">
        <v>68</v>
      </c>
      <c r="D16" s="44">
        <v>168</v>
      </c>
      <c r="E16" s="44">
        <v>168</v>
      </c>
      <c r="F16" s="44">
        <v>168</v>
      </c>
      <c r="G16" s="44">
        <v>168</v>
      </c>
    </row>
    <row r="17" spans="1:7" x14ac:dyDescent="0.2">
      <c r="A17" s="8"/>
      <c r="B17" s="3"/>
      <c r="C17" s="3"/>
      <c r="D17" s="3"/>
      <c r="E17" s="3"/>
      <c r="F17" s="3"/>
      <c r="G17" s="3"/>
    </row>
    <row r="18" spans="1:7" x14ac:dyDescent="0.2">
      <c r="A18" s="45"/>
      <c r="B18" s="3"/>
      <c r="C18" s="3"/>
      <c r="D18" s="3"/>
      <c r="E18" s="3"/>
      <c r="F18" s="3"/>
      <c r="G18" s="3"/>
    </row>
    <row r="19" spans="1:7" x14ac:dyDescent="0.2">
      <c r="A19" s="45"/>
      <c r="B19" s="3"/>
      <c r="C19" s="3"/>
      <c r="D19" s="3"/>
      <c r="E19" s="3"/>
      <c r="F19" s="3"/>
      <c r="G19" s="3"/>
    </row>
    <row r="20" spans="1:7" x14ac:dyDescent="0.2">
      <c r="A20" s="223" t="s">
        <v>7</v>
      </c>
      <c r="B20" s="223"/>
      <c r="C20" s="223"/>
      <c r="D20" s="223"/>
    </row>
    <row r="21" spans="1:7" x14ac:dyDescent="0.2">
      <c r="A21" s="223" t="s">
        <v>11</v>
      </c>
      <c r="B21" s="223"/>
      <c r="C21" s="223"/>
      <c r="D21" s="223"/>
    </row>
    <row r="22" spans="1:7" x14ac:dyDescent="0.2">
      <c r="A22" s="230" t="s">
        <v>236</v>
      </c>
      <c r="B22" s="230"/>
      <c r="C22" s="230"/>
      <c r="D22" s="230"/>
    </row>
    <row r="23" spans="1:7" x14ac:dyDescent="0.2">
      <c r="A23" s="225" t="s">
        <v>10</v>
      </c>
      <c r="B23" s="225"/>
      <c r="C23" s="225"/>
      <c r="D23" s="225"/>
    </row>
    <row r="24" spans="1:7" ht="66" x14ac:dyDescent="0.2">
      <c r="A24" s="6" t="s">
        <v>237</v>
      </c>
    </row>
    <row r="25" spans="1:7" x14ac:dyDescent="0.2">
      <c r="A25" s="4" t="s">
        <v>0</v>
      </c>
      <c r="B25" s="213" t="s">
        <v>172</v>
      </c>
      <c r="C25" s="214"/>
      <c r="D25" s="149" t="s">
        <v>2</v>
      </c>
      <c r="E25" s="213" t="s">
        <v>3</v>
      </c>
      <c r="F25" s="215"/>
      <c r="G25" s="214"/>
    </row>
    <row r="26" spans="1:7" ht="36" x14ac:dyDescent="0.2">
      <c r="A26" s="7"/>
      <c r="B26" s="26">
        <v>2019</v>
      </c>
      <c r="C26" s="26" t="s">
        <v>209</v>
      </c>
      <c r="D26" s="26">
        <v>2020</v>
      </c>
      <c r="E26" s="25">
        <v>2021</v>
      </c>
      <c r="F26" s="25">
        <v>2022</v>
      </c>
      <c r="G26" s="25">
        <v>2023</v>
      </c>
    </row>
    <row r="27" spans="1:7" x14ac:dyDescent="0.25">
      <c r="A27" s="2" t="s">
        <v>8</v>
      </c>
      <c r="B27" s="44">
        <v>0.5</v>
      </c>
      <c r="C27" s="44">
        <v>0</v>
      </c>
      <c r="D27" s="44">
        <v>0.3</v>
      </c>
      <c r="E27" s="44">
        <v>0.55000000000000004</v>
      </c>
      <c r="F27" s="150">
        <v>0.65</v>
      </c>
      <c r="G27" s="44">
        <v>0.7</v>
      </c>
    </row>
    <row r="28" spans="1:7" x14ac:dyDescent="0.25">
      <c r="A28" s="2" t="s">
        <v>9</v>
      </c>
      <c r="B28" s="44">
        <v>0.5</v>
      </c>
      <c r="C28" s="44">
        <v>0</v>
      </c>
      <c r="D28" s="44">
        <v>0.3</v>
      </c>
      <c r="E28" s="44">
        <v>0.55000000000000004</v>
      </c>
      <c r="F28" s="150">
        <v>0.65</v>
      </c>
      <c r="G28" s="44">
        <v>0.7</v>
      </c>
    </row>
    <row r="29" spans="1:7" x14ac:dyDescent="0.25">
      <c r="A29" s="2" t="s">
        <v>86</v>
      </c>
      <c r="B29" s="44">
        <v>21</v>
      </c>
      <c r="C29" s="44">
        <v>0</v>
      </c>
      <c r="D29" s="44">
        <v>22</v>
      </c>
      <c r="E29" s="44">
        <v>22</v>
      </c>
      <c r="F29" s="44">
        <v>22</v>
      </c>
      <c r="G29" s="44">
        <v>22</v>
      </c>
    </row>
    <row r="30" spans="1:7" x14ac:dyDescent="0.25">
      <c r="A30" s="2" t="s">
        <v>89</v>
      </c>
      <c r="B30" s="44">
        <v>88.7</v>
      </c>
      <c r="C30" s="44">
        <v>0</v>
      </c>
      <c r="D30" s="44">
        <v>63</v>
      </c>
      <c r="E30" s="44">
        <v>126</v>
      </c>
      <c r="F30" s="44">
        <v>136.5</v>
      </c>
      <c r="G30" s="44">
        <v>147</v>
      </c>
    </row>
    <row r="31" spans="1:7" x14ac:dyDescent="0.25">
      <c r="A31" s="2" t="s">
        <v>87</v>
      </c>
      <c r="B31" s="44">
        <v>100</v>
      </c>
      <c r="C31" s="44">
        <v>0</v>
      </c>
      <c r="D31" s="44">
        <v>100</v>
      </c>
      <c r="E31" s="44">
        <v>100</v>
      </c>
      <c r="F31" s="44">
        <v>100</v>
      </c>
      <c r="G31" s="44">
        <v>100</v>
      </c>
    </row>
    <row r="32" spans="1:7" ht="31.5" x14ac:dyDescent="0.25">
      <c r="A32" s="2" t="s">
        <v>88</v>
      </c>
      <c r="B32" s="44">
        <v>88.7</v>
      </c>
      <c r="C32" s="44">
        <v>0</v>
      </c>
      <c r="D32" s="44">
        <v>63</v>
      </c>
      <c r="E32" s="44">
        <v>126</v>
      </c>
      <c r="F32" s="44">
        <v>136.5</v>
      </c>
      <c r="G32" s="44">
        <v>147</v>
      </c>
    </row>
    <row r="33" spans="1:7" x14ac:dyDescent="0.2">
      <c r="A33" s="8"/>
      <c r="B33" s="3"/>
      <c r="C33" s="3"/>
      <c r="D33" s="3"/>
      <c r="E33" s="3"/>
      <c r="F33" s="3"/>
      <c r="G33" s="3"/>
    </row>
    <row r="35" spans="1:7" x14ac:dyDescent="0.2">
      <c r="A35" s="223" t="s">
        <v>7</v>
      </c>
      <c r="B35" s="223"/>
      <c r="C35" s="223"/>
      <c r="D35" s="223"/>
    </row>
    <row r="36" spans="1:7" x14ac:dyDescent="0.2">
      <c r="A36" s="223" t="s">
        <v>11</v>
      </c>
      <c r="B36" s="223"/>
      <c r="C36" s="223"/>
      <c r="D36" s="223"/>
    </row>
    <row r="37" spans="1:7" x14ac:dyDescent="0.2">
      <c r="A37" s="230" t="s">
        <v>239</v>
      </c>
      <c r="B37" s="230"/>
      <c r="C37" s="230"/>
      <c r="D37" s="230"/>
    </row>
    <row r="38" spans="1:7" x14ac:dyDescent="0.2">
      <c r="A38" s="225" t="s">
        <v>10</v>
      </c>
      <c r="B38" s="225"/>
      <c r="C38" s="225"/>
      <c r="D38" s="225"/>
    </row>
    <row r="39" spans="1:7" ht="66" x14ac:dyDescent="0.2">
      <c r="A39" s="6" t="s">
        <v>240</v>
      </c>
    </row>
    <row r="40" spans="1:7" x14ac:dyDescent="0.2">
      <c r="A40" s="4" t="s">
        <v>0</v>
      </c>
      <c r="B40" s="213" t="s">
        <v>172</v>
      </c>
      <c r="C40" s="214"/>
      <c r="D40" s="149" t="s">
        <v>2</v>
      </c>
      <c r="E40" s="213" t="s">
        <v>3</v>
      </c>
      <c r="F40" s="215"/>
      <c r="G40" s="214"/>
    </row>
    <row r="41" spans="1:7" ht="36" x14ac:dyDescent="0.2">
      <c r="A41" s="7"/>
      <c r="B41" s="26">
        <v>2019</v>
      </c>
      <c r="C41" s="26" t="s">
        <v>209</v>
      </c>
      <c r="D41" s="26">
        <v>2020</v>
      </c>
      <c r="E41" s="25">
        <v>2021</v>
      </c>
      <c r="F41" s="25">
        <v>2022</v>
      </c>
      <c r="G41" s="25">
        <v>2023</v>
      </c>
    </row>
    <row r="42" spans="1:7" x14ac:dyDescent="0.25">
      <c r="A42" s="2" t="s">
        <v>8</v>
      </c>
      <c r="B42" s="150">
        <v>0.52500000000000002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</row>
    <row r="43" spans="1:7" x14ac:dyDescent="0.25">
      <c r="A43" s="2" t="s">
        <v>9</v>
      </c>
      <c r="B43" s="150">
        <v>0.52500000000000002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</row>
    <row r="44" spans="1:7" x14ac:dyDescent="0.25">
      <c r="A44" s="2" t="s">
        <v>86</v>
      </c>
      <c r="B44" s="44">
        <v>21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</row>
    <row r="45" spans="1:7" x14ac:dyDescent="0.25">
      <c r="A45" s="2" t="s">
        <v>89</v>
      </c>
      <c r="B45" s="44">
        <v>119.4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</row>
    <row r="46" spans="1:7" x14ac:dyDescent="0.25">
      <c r="A46" s="2" t="s">
        <v>87</v>
      </c>
      <c r="B46" s="44">
        <v>100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</row>
    <row r="47" spans="1:7" ht="31.5" x14ac:dyDescent="0.25">
      <c r="A47" s="2" t="s">
        <v>88</v>
      </c>
      <c r="B47" s="44">
        <v>119.4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</row>
    <row r="48" spans="1:7" ht="32.25" customHeight="1" x14ac:dyDescent="0.2">
      <c r="A48" s="231"/>
      <c r="B48" s="232"/>
      <c r="C48" s="232"/>
      <c r="D48" s="232"/>
      <c r="E48" s="232"/>
      <c r="F48" s="232"/>
      <c r="G48" s="232"/>
    </row>
    <row r="49" spans="1:7" x14ac:dyDescent="0.2">
      <c r="A49" s="45"/>
    </row>
    <row r="53" spans="1:7" x14ac:dyDescent="0.2">
      <c r="A53" s="223" t="s">
        <v>7</v>
      </c>
      <c r="B53" s="223"/>
      <c r="C53" s="223"/>
      <c r="D53" s="223"/>
    </row>
    <row r="54" spans="1:7" x14ac:dyDescent="0.2">
      <c r="A54" s="223" t="s">
        <v>11</v>
      </c>
      <c r="B54" s="223"/>
      <c r="C54" s="223"/>
      <c r="D54" s="223"/>
    </row>
    <row r="55" spans="1:7" x14ac:dyDescent="0.25">
      <c r="A55" s="224" t="s">
        <v>238</v>
      </c>
      <c r="B55" s="224"/>
      <c r="C55" s="224"/>
      <c r="D55" s="224"/>
      <c r="E55" s="224"/>
    </row>
    <row r="56" spans="1:7" x14ac:dyDescent="0.2">
      <c r="A56" s="225"/>
      <c r="B56" s="225"/>
      <c r="C56" s="225"/>
      <c r="D56" s="225"/>
    </row>
    <row r="58" spans="1:7" x14ac:dyDescent="0.2">
      <c r="A58" s="4" t="s">
        <v>0</v>
      </c>
      <c r="B58" s="213" t="s">
        <v>172</v>
      </c>
      <c r="C58" s="214"/>
      <c r="D58" s="149" t="s">
        <v>2</v>
      </c>
      <c r="E58" s="213" t="s">
        <v>3</v>
      </c>
      <c r="F58" s="215"/>
      <c r="G58" s="214"/>
    </row>
    <row r="59" spans="1:7" ht="36" x14ac:dyDescent="0.2">
      <c r="A59" s="7"/>
      <c r="B59" s="26">
        <v>2019</v>
      </c>
      <c r="C59" s="26" t="s">
        <v>209</v>
      </c>
      <c r="D59" s="26">
        <v>2020</v>
      </c>
      <c r="E59" s="25">
        <v>2021</v>
      </c>
      <c r="F59" s="25">
        <v>2022</v>
      </c>
      <c r="G59" s="25">
        <v>2023</v>
      </c>
    </row>
    <row r="60" spans="1:7" x14ac:dyDescent="0.25">
      <c r="A60" s="2" t="s">
        <v>8</v>
      </c>
      <c r="B60" s="151">
        <v>1.8340000000000001</v>
      </c>
      <c r="C60" s="44">
        <v>0.3</v>
      </c>
      <c r="D60" s="44">
        <v>0.9</v>
      </c>
      <c r="E60" s="44">
        <v>1.4</v>
      </c>
      <c r="F60" s="150">
        <v>1.45</v>
      </c>
      <c r="G60" s="44">
        <v>1.5</v>
      </c>
    </row>
    <row r="61" spans="1:7" x14ac:dyDescent="0.25">
      <c r="A61" s="2" t="s">
        <v>9</v>
      </c>
      <c r="B61" s="151">
        <v>1.8340000000000001</v>
      </c>
      <c r="C61" s="44">
        <v>0.3</v>
      </c>
      <c r="D61" s="44">
        <v>0.9</v>
      </c>
      <c r="E61" s="44">
        <v>1.4</v>
      </c>
      <c r="F61" s="150">
        <v>1.45</v>
      </c>
      <c r="G61" s="44">
        <v>1.5</v>
      </c>
    </row>
    <row r="62" spans="1:7" x14ac:dyDescent="0.25">
      <c r="A62" s="2" t="s">
        <v>86</v>
      </c>
      <c r="B62" s="44">
        <v>21</v>
      </c>
      <c r="C62" s="44">
        <v>22</v>
      </c>
      <c r="D62" s="44">
        <v>22</v>
      </c>
      <c r="E62" s="44">
        <v>22</v>
      </c>
      <c r="F62" s="44">
        <v>22</v>
      </c>
      <c r="G62" s="44">
        <v>22</v>
      </c>
    </row>
    <row r="63" spans="1:7" x14ac:dyDescent="0.25">
      <c r="A63" s="2" t="s">
        <v>89</v>
      </c>
      <c r="B63" s="44">
        <v>385.19</v>
      </c>
      <c r="C63" s="44">
        <v>68</v>
      </c>
      <c r="D63" s="44">
        <v>198</v>
      </c>
      <c r="E63" s="44">
        <v>308</v>
      </c>
      <c r="F63" s="44">
        <v>319</v>
      </c>
      <c r="G63" s="44">
        <v>330</v>
      </c>
    </row>
    <row r="64" spans="1:7" x14ac:dyDescent="0.25">
      <c r="A64" s="2" t="s">
        <v>87</v>
      </c>
      <c r="B64" s="44">
        <v>100</v>
      </c>
      <c r="C64" s="44">
        <v>100</v>
      </c>
      <c r="D64" s="44">
        <v>100</v>
      </c>
      <c r="E64" s="44">
        <v>100</v>
      </c>
      <c r="F64" s="44">
        <v>100</v>
      </c>
      <c r="G64" s="44">
        <v>100</v>
      </c>
    </row>
    <row r="65" spans="1:7" ht="31.5" x14ac:dyDescent="0.25">
      <c r="A65" s="2" t="s">
        <v>88</v>
      </c>
      <c r="B65" s="44">
        <v>385.19</v>
      </c>
      <c r="C65" s="44">
        <v>68</v>
      </c>
      <c r="D65" s="44">
        <v>198</v>
      </c>
      <c r="E65" s="44">
        <v>308</v>
      </c>
      <c r="F65" s="44">
        <v>319</v>
      </c>
      <c r="G65" s="44">
        <v>330</v>
      </c>
    </row>
    <row r="68" spans="1:7" ht="35.25" customHeight="1" x14ac:dyDescent="0.2">
      <c r="A68" s="221" t="s">
        <v>242</v>
      </c>
      <c r="B68" s="222"/>
      <c r="C68" s="222"/>
      <c r="D68" s="222"/>
      <c r="E68" s="222"/>
      <c r="F68" s="222"/>
      <c r="G68" s="222"/>
    </row>
    <row r="69" spans="1:7" ht="29.25" customHeight="1" x14ac:dyDescent="0.2">
      <c r="A69" s="45" t="s">
        <v>234</v>
      </c>
    </row>
  </sheetData>
  <mergeCells count="26">
    <mergeCell ref="A48:G48"/>
    <mergeCell ref="A36:D36"/>
    <mergeCell ref="A38:D38"/>
    <mergeCell ref="B40:C40"/>
    <mergeCell ref="E40:G40"/>
    <mergeCell ref="A37:D37"/>
    <mergeCell ref="A20:D20"/>
    <mergeCell ref="A21:D21"/>
    <mergeCell ref="B25:C25"/>
    <mergeCell ref="E25:G25"/>
    <mergeCell ref="A35:D35"/>
    <mergeCell ref="A23:D23"/>
    <mergeCell ref="A22:D22"/>
    <mergeCell ref="A4:D4"/>
    <mergeCell ref="A5:D5"/>
    <mergeCell ref="A7:D7"/>
    <mergeCell ref="B9:C9"/>
    <mergeCell ref="E9:G9"/>
    <mergeCell ref="A6:D6"/>
    <mergeCell ref="A68:G68"/>
    <mergeCell ref="A53:D53"/>
    <mergeCell ref="A54:D54"/>
    <mergeCell ref="A55:E55"/>
    <mergeCell ref="A56:D56"/>
    <mergeCell ref="B58:C58"/>
    <mergeCell ref="E58:G58"/>
  </mergeCells>
  <printOptions horizontalCentered="1"/>
  <pageMargins left="0.47244094488188981" right="0.24" top="0.3" bottom="0.66" header="0.59" footer="0.23622047244094491"/>
  <pageSetup paperSize="9" scale="9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0000"/>
  </sheetPr>
  <dimension ref="A1:J55"/>
  <sheetViews>
    <sheetView topLeftCell="A22" workbookViewId="0">
      <selection activeCell="N13" sqref="N13"/>
    </sheetView>
  </sheetViews>
  <sheetFormatPr defaultRowHeight="12.75" x14ac:dyDescent="0.2"/>
  <cols>
    <col min="1" max="1" width="27.7109375" style="27" customWidth="1"/>
    <col min="2" max="6" width="12" customWidth="1"/>
  </cols>
  <sheetData>
    <row r="1" spans="1:10" ht="27" customHeight="1" x14ac:dyDescent="0.2">
      <c r="A1" s="233"/>
      <c r="B1" s="233"/>
      <c r="C1" s="233"/>
      <c r="D1" s="233"/>
      <c r="E1" s="233"/>
      <c r="F1" s="233"/>
    </row>
    <row r="2" spans="1:10" x14ac:dyDescent="0.2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">
      <c r="A3" s="154"/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">
      <c r="A4" s="154" t="s">
        <v>245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0" ht="25.15" customHeight="1" x14ac:dyDescent="0.2">
      <c r="A5" s="154" t="s">
        <v>71</v>
      </c>
      <c r="B5" s="155" t="s">
        <v>246</v>
      </c>
      <c r="C5" s="155"/>
      <c r="D5" s="155"/>
      <c r="E5" s="155"/>
      <c r="F5" s="155"/>
      <c r="G5" s="154"/>
      <c r="H5" s="154"/>
      <c r="I5" s="154"/>
      <c r="J5" s="154"/>
    </row>
    <row r="6" spans="1:10" x14ac:dyDescent="0.2">
      <c r="A6" s="154" t="s">
        <v>15</v>
      </c>
      <c r="B6" s="155">
        <v>3625012887</v>
      </c>
      <c r="C6" s="154"/>
      <c r="D6" s="154"/>
      <c r="E6" s="154"/>
      <c r="F6" s="154"/>
      <c r="G6" s="154"/>
      <c r="H6" s="154"/>
      <c r="I6" s="154"/>
      <c r="J6" s="154"/>
    </row>
    <row r="7" spans="1:10" ht="22.9" customHeight="1" x14ac:dyDescent="0.2">
      <c r="A7" s="154" t="s">
        <v>79</v>
      </c>
      <c r="B7" s="155">
        <v>362501001</v>
      </c>
      <c r="C7" s="154"/>
      <c r="D7" s="154"/>
      <c r="E7" s="154"/>
      <c r="F7" s="154"/>
      <c r="G7" s="154"/>
      <c r="H7" s="154"/>
      <c r="I7" s="154"/>
      <c r="J7" s="154"/>
    </row>
    <row r="8" spans="1:10" x14ac:dyDescent="0.2">
      <c r="A8" s="154" t="s">
        <v>73</v>
      </c>
      <c r="B8" s="155" t="s">
        <v>247</v>
      </c>
      <c r="C8" s="155"/>
      <c r="D8" s="155"/>
      <c r="E8" s="155"/>
      <c r="F8" s="155"/>
      <c r="G8" s="154"/>
      <c r="H8" s="154"/>
      <c r="I8" s="154"/>
      <c r="J8" s="154"/>
    </row>
    <row r="9" spans="1:10" x14ac:dyDescent="0.2">
      <c r="A9" s="154"/>
      <c r="B9" s="154"/>
      <c r="C9" s="154"/>
      <c r="D9" s="154"/>
      <c r="E9" s="154"/>
      <c r="F9" s="154"/>
      <c r="G9" s="154"/>
      <c r="H9" s="154"/>
      <c r="I9" s="154"/>
      <c r="J9" s="154"/>
    </row>
    <row r="10" spans="1:10" x14ac:dyDescent="0.2">
      <c r="A10" s="154" t="s">
        <v>77</v>
      </c>
      <c r="B10" s="155" t="s">
        <v>248</v>
      </c>
      <c r="C10" s="155"/>
      <c r="D10" s="155"/>
      <c r="E10" s="154"/>
      <c r="F10" s="154"/>
      <c r="G10" s="154"/>
      <c r="H10" s="154"/>
      <c r="I10" s="154"/>
      <c r="J10" s="154"/>
    </row>
    <row r="11" spans="1:10" x14ac:dyDescent="0.2">
      <c r="A11" s="154" t="s">
        <v>74</v>
      </c>
      <c r="B11" s="155" t="s">
        <v>249</v>
      </c>
      <c r="C11" s="154"/>
      <c r="D11" s="154"/>
      <c r="E11" s="154"/>
      <c r="F11" s="154"/>
      <c r="G11" s="154"/>
      <c r="H11" s="154"/>
      <c r="I11" s="154"/>
      <c r="J11" s="154"/>
    </row>
    <row r="12" spans="1:10" x14ac:dyDescent="0.2">
      <c r="A12" s="154" t="s">
        <v>75</v>
      </c>
      <c r="B12" s="155" t="s">
        <v>250</v>
      </c>
      <c r="C12" s="155"/>
      <c r="D12" s="154"/>
      <c r="E12" s="154"/>
      <c r="F12" s="154"/>
      <c r="G12" s="154"/>
      <c r="H12" s="154"/>
      <c r="I12" s="154"/>
      <c r="J12" s="154"/>
    </row>
    <row r="13" spans="1:10" x14ac:dyDescent="0.2">
      <c r="A13" s="154" t="s">
        <v>76</v>
      </c>
      <c r="B13" s="155" t="s">
        <v>251</v>
      </c>
      <c r="C13" s="155"/>
      <c r="D13" s="155"/>
      <c r="E13" s="155"/>
      <c r="F13" s="154"/>
      <c r="G13" s="154"/>
      <c r="H13" s="154"/>
      <c r="I13" s="154"/>
      <c r="J13" s="154"/>
    </row>
    <row r="14" spans="1:10" x14ac:dyDescent="0.2">
      <c r="A14" s="154" t="s">
        <v>80</v>
      </c>
      <c r="B14" s="154" t="s">
        <v>252</v>
      </c>
      <c r="C14" s="154"/>
      <c r="D14" s="154"/>
      <c r="E14" s="154"/>
      <c r="F14" s="154"/>
      <c r="G14" s="154"/>
      <c r="H14" s="154"/>
      <c r="I14" s="154"/>
      <c r="J14" s="154"/>
    </row>
    <row r="15" spans="1:10" x14ac:dyDescent="0.2">
      <c r="A15" s="154" t="s">
        <v>16</v>
      </c>
      <c r="B15" s="155" t="s">
        <v>253</v>
      </c>
      <c r="C15" s="155"/>
      <c r="D15" s="155"/>
      <c r="E15" s="155"/>
      <c r="F15" s="155"/>
      <c r="G15" s="155"/>
      <c r="H15" s="155"/>
      <c r="I15" s="154"/>
      <c r="J15" s="154"/>
    </row>
    <row r="16" spans="1:10" x14ac:dyDescent="0.2">
      <c r="A16" s="154"/>
      <c r="B16" s="154"/>
      <c r="C16" s="154"/>
      <c r="D16" s="154"/>
      <c r="E16" s="154"/>
      <c r="F16" s="154"/>
      <c r="G16" s="154"/>
      <c r="H16" s="154"/>
      <c r="I16" s="154"/>
      <c r="J16" s="154"/>
    </row>
    <row r="17" spans="1:10" x14ac:dyDescent="0.2">
      <c r="A17" s="154" t="s">
        <v>72</v>
      </c>
      <c r="B17" s="154"/>
      <c r="C17" s="154"/>
      <c r="D17" s="154"/>
      <c r="E17" s="154"/>
      <c r="F17" s="154"/>
      <c r="G17" s="154"/>
      <c r="H17" s="154"/>
      <c r="I17" s="154"/>
      <c r="J17" s="154"/>
    </row>
    <row r="18" spans="1:10" ht="26.45" customHeight="1" x14ac:dyDescent="0.2">
      <c r="A18" s="154"/>
      <c r="B18" s="154"/>
      <c r="C18" s="154"/>
      <c r="D18" s="154"/>
      <c r="E18" s="154"/>
      <c r="F18" s="154"/>
      <c r="G18" s="154"/>
      <c r="H18" s="154"/>
      <c r="I18" s="154"/>
      <c r="J18" s="154"/>
    </row>
    <row r="19" spans="1:10" x14ac:dyDescent="0.2">
      <c r="A19" s="156" t="s">
        <v>0</v>
      </c>
      <c r="B19" s="156" t="s">
        <v>6</v>
      </c>
      <c r="C19" s="156" t="s">
        <v>6</v>
      </c>
      <c r="D19" s="156" t="s">
        <v>2</v>
      </c>
      <c r="E19" s="234" t="s">
        <v>3</v>
      </c>
      <c r="F19" s="235"/>
      <c r="G19" s="236"/>
      <c r="H19" s="154"/>
      <c r="I19" s="154"/>
      <c r="J19" s="154"/>
    </row>
    <row r="20" spans="1:10" x14ac:dyDescent="0.2">
      <c r="A20" s="157"/>
      <c r="B20" s="158">
        <v>2018</v>
      </c>
      <c r="C20" s="158">
        <v>2019</v>
      </c>
      <c r="D20" s="158">
        <v>2020</v>
      </c>
      <c r="E20" s="158">
        <v>2021</v>
      </c>
      <c r="F20" s="158">
        <v>2022</v>
      </c>
      <c r="G20" s="158">
        <v>2023</v>
      </c>
      <c r="H20" s="154"/>
      <c r="I20" s="154"/>
      <c r="J20" s="154"/>
    </row>
    <row r="21" spans="1:10" x14ac:dyDescent="0.2">
      <c r="A21" s="157" t="s">
        <v>78</v>
      </c>
      <c r="B21" s="157">
        <v>5009.5</v>
      </c>
      <c r="C21" s="159">
        <v>5500</v>
      </c>
      <c r="D21" s="159">
        <v>6000</v>
      </c>
      <c r="E21" s="159">
        <v>6500</v>
      </c>
      <c r="F21" s="157">
        <v>7000</v>
      </c>
      <c r="G21" s="38">
        <v>7500</v>
      </c>
      <c r="H21" s="154"/>
      <c r="I21" s="154"/>
      <c r="J21" s="154"/>
    </row>
    <row r="22" spans="1:10" ht="38.25" x14ac:dyDescent="0.2">
      <c r="A22" s="160" t="s">
        <v>254</v>
      </c>
      <c r="B22" s="157">
        <v>851</v>
      </c>
      <c r="C22" s="157">
        <v>935</v>
      </c>
      <c r="D22" s="157">
        <v>1020</v>
      </c>
      <c r="E22" s="157">
        <v>1105</v>
      </c>
      <c r="F22" s="157">
        <v>1190</v>
      </c>
      <c r="G22" s="38">
        <v>1275</v>
      </c>
      <c r="H22" s="154"/>
      <c r="I22" s="154"/>
      <c r="J22" s="154"/>
    </row>
    <row r="23" spans="1:10" x14ac:dyDescent="0.2">
      <c r="A23" s="160"/>
      <c r="B23" s="157"/>
      <c r="C23" s="157"/>
      <c r="D23" s="157"/>
      <c r="E23" s="157"/>
      <c r="F23" s="157"/>
      <c r="G23" s="157"/>
      <c r="H23" s="154"/>
      <c r="I23" s="154"/>
      <c r="J23" s="154"/>
    </row>
    <row r="24" spans="1:10" x14ac:dyDescent="0.2">
      <c r="A24" s="161"/>
      <c r="B24" s="154"/>
      <c r="C24" s="154"/>
      <c r="D24" s="154"/>
      <c r="E24" s="154"/>
      <c r="F24" s="154"/>
      <c r="G24" s="154"/>
      <c r="H24" s="154"/>
      <c r="I24" s="154"/>
      <c r="J24" s="154"/>
    </row>
    <row r="25" spans="1:10" x14ac:dyDescent="0.2">
      <c r="A25" s="154"/>
      <c r="B25" s="154"/>
      <c r="C25" s="154"/>
      <c r="D25" s="154"/>
      <c r="E25" s="154"/>
      <c r="F25" s="154"/>
      <c r="G25" s="154"/>
      <c r="H25" s="154"/>
      <c r="I25" s="154"/>
      <c r="J25" s="154"/>
    </row>
    <row r="26" spans="1:10" x14ac:dyDescent="0.2">
      <c r="A26" s="154" t="s">
        <v>71</v>
      </c>
      <c r="B26" s="155" t="s">
        <v>255</v>
      </c>
      <c r="C26" s="155"/>
      <c r="D26" s="155"/>
      <c r="E26" s="155"/>
      <c r="F26" s="155"/>
      <c r="G26" s="154"/>
      <c r="H26" s="154"/>
      <c r="I26" s="154"/>
      <c r="J26" s="154"/>
    </row>
    <row r="27" spans="1:10" x14ac:dyDescent="0.2">
      <c r="A27" s="154" t="s">
        <v>15</v>
      </c>
      <c r="B27" s="155">
        <v>7017286512</v>
      </c>
      <c r="C27" s="154"/>
      <c r="D27" s="154"/>
      <c r="E27" s="154"/>
      <c r="F27" s="154"/>
      <c r="G27" s="154"/>
      <c r="H27" s="154"/>
      <c r="I27" s="154"/>
      <c r="J27" s="154"/>
    </row>
    <row r="28" spans="1:10" x14ac:dyDescent="0.2">
      <c r="A28" s="154" t="s">
        <v>79</v>
      </c>
      <c r="B28" s="155">
        <v>362501001</v>
      </c>
      <c r="C28" s="154"/>
      <c r="D28" s="154"/>
      <c r="E28" s="154"/>
      <c r="F28" s="154"/>
      <c r="G28" s="154"/>
      <c r="H28" s="154"/>
      <c r="I28" s="154"/>
      <c r="J28" s="154"/>
    </row>
    <row r="29" spans="1:10" x14ac:dyDescent="0.2">
      <c r="A29" s="154" t="s">
        <v>73</v>
      </c>
      <c r="B29" s="155" t="s">
        <v>256</v>
      </c>
      <c r="C29" s="155"/>
      <c r="D29" s="155"/>
      <c r="E29" s="155"/>
      <c r="F29" s="155"/>
      <c r="G29" s="154"/>
      <c r="H29" s="154"/>
      <c r="I29" s="154"/>
      <c r="J29" s="154"/>
    </row>
    <row r="30" spans="1:10" x14ac:dyDescent="0.2">
      <c r="A30" s="154"/>
      <c r="B30" s="154"/>
      <c r="C30" s="154"/>
      <c r="D30" s="154"/>
      <c r="E30" s="154"/>
      <c r="F30" s="154"/>
      <c r="G30" s="154"/>
      <c r="H30" s="154"/>
      <c r="I30" s="154"/>
      <c r="J30" s="154"/>
    </row>
    <row r="31" spans="1:10" x14ac:dyDescent="0.2">
      <c r="A31" s="154" t="s">
        <v>77</v>
      </c>
      <c r="B31" s="155" t="s">
        <v>257</v>
      </c>
      <c r="C31" s="155"/>
      <c r="D31" s="155"/>
      <c r="E31" s="154"/>
      <c r="F31" s="154"/>
      <c r="G31" s="154"/>
      <c r="H31" s="154"/>
      <c r="I31" s="154"/>
      <c r="J31" s="154"/>
    </row>
    <row r="32" spans="1:10" x14ac:dyDescent="0.2">
      <c r="A32" s="154" t="s">
        <v>74</v>
      </c>
      <c r="B32" s="154" t="s">
        <v>258</v>
      </c>
      <c r="C32" s="154"/>
      <c r="D32" s="154"/>
      <c r="E32" s="154"/>
      <c r="F32" s="154"/>
      <c r="G32" s="154"/>
      <c r="H32" s="154"/>
      <c r="I32" s="154"/>
      <c r="J32" s="154"/>
    </row>
    <row r="33" spans="1:10" x14ac:dyDescent="0.2">
      <c r="A33" s="154" t="s">
        <v>75</v>
      </c>
      <c r="B33" s="155" t="s">
        <v>259</v>
      </c>
      <c r="C33" s="155"/>
      <c r="D33" s="154"/>
      <c r="E33" s="154"/>
      <c r="F33" s="154"/>
      <c r="G33" s="154"/>
      <c r="H33" s="154"/>
      <c r="I33" s="154"/>
      <c r="J33" s="154"/>
    </row>
    <row r="34" spans="1:10" x14ac:dyDescent="0.2">
      <c r="A34" s="154" t="s">
        <v>76</v>
      </c>
      <c r="B34" s="155" t="s">
        <v>260</v>
      </c>
      <c r="C34" s="155"/>
      <c r="D34" s="155"/>
      <c r="E34" s="155"/>
      <c r="F34" s="154"/>
      <c r="G34" s="154"/>
      <c r="H34" s="154"/>
      <c r="I34" s="154"/>
      <c r="J34" s="154"/>
    </row>
    <row r="35" spans="1:10" x14ac:dyDescent="0.2">
      <c r="A35" s="154" t="s">
        <v>80</v>
      </c>
      <c r="B35" s="154" t="s">
        <v>252</v>
      </c>
      <c r="C35" s="154"/>
      <c r="D35" s="154"/>
      <c r="E35" s="154"/>
      <c r="F35" s="154"/>
      <c r="G35" s="154"/>
      <c r="H35" s="154"/>
      <c r="I35" s="154"/>
      <c r="J35" s="154"/>
    </row>
    <row r="36" spans="1:10" x14ac:dyDescent="0.2">
      <c r="A36" s="154" t="s">
        <v>16</v>
      </c>
      <c r="B36" s="155" t="s">
        <v>261</v>
      </c>
      <c r="C36" s="155"/>
      <c r="D36" s="155"/>
      <c r="E36" s="155"/>
      <c r="F36" s="155"/>
      <c r="G36" s="155"/>
      <c r="H36" s="155"/>
      <c r="I36" s="154"/>
      <c r="J36" s="154"/>
    </row>
    <row r="37" spans="1:10" x14ac:dyDescent="0.2">
      <c r="A37" s="154"/>
      <c r="B37" s="154"/>
      <c r="C37" s="154"/>
      <c r="D37" s="154"/>
      <c r="E37" s="154"/>
      <c r="F37" s="154"/>
      <c r="G37" s="154"/>
      <c r="H37" s="154"/>
      <c r="I37" s="154"/>
      <c r="J37" s="154"/>
    </row>
    <row r="38" spans="1:10" x14ac:dyDescent="0.2">
      <c r="A38" s="154" t="s">
        <v>72</v>
      </c>
      <c r="B38" s="154"/>
      <c r="C38" s="154"/>
      <c r="D38" s="154"/>
      <c r="E38" s="154"/>
      <c r="F38" s="154"/>
      <c r="G38" s="154"/>
      <c r="H38" s="154"/>
      <c r="I38" s="154"/>
      <c r="J38" s="154"/>
    </row>
    <row r="39" spans="1:10" x14ac:dyDescent="0.2">
      <c r="A39" s="154"/>
      <c r="B39" s="154"/>
      <c r="C39" s="154"/>
      <c r="D39" s="154"/>
      <c r="E39" s="154"/>
      <c r="F39" s="154"/>
      <c r="G39" s="154"/>
      <c r="H39" s="154"/>
      <c r="I39" s="154"/>
      <c r="J39" s="154"/>
    </row>
    <row r="40" spans="1:10" x14ac:dyDescent="0.2">
      <c r="A40" s="156" t="s">
        <v>0</v>
      </c>
      <c r="B40" s="156" t="s">
        <v>6</v>
      </c>
      <c r="C40" s="156" t="s">
        <v>6</v>
      </c>
      <c r="D40" s="156" t="s">
        <v>2</v>
      </c>
      <c r="E40" s="234" t="s">
        <v>3</v>
      </c>
      <c r="F40" s="235"/>
      <c r="G40" s="236"/>
      <c r="H40" s="154"/>
      <c r="I40" s="154"/>
      <c r="J40" s="154"/>
    </row>
    <row r="41" spans="1:10" x14ac:dyDescent="0.2">
      <c r="A41" s="157"/>
      <c r="B41" s="157">
        <v>2018</v>
      </c>
      <c r="C41" s="157">
        <v>2019</v>
      </c>
      <c r="D41" s="157">
        <v>2020</v>
      </c>
      <c r="E41" s="157">
        <v>2021</v>
      </c>
      <c r="F41" s="157">
        <v>2022</v>
      </c>
      <c r="G41" s="157">
        <v>2023</v>
      </c>
      <c r="H41" s="154"/>
      <c r="I41" s="154"/>
      <c r="J41" s="154"/>
    </row>
    <row r="42" spans="1:10" x14ac:dyDescent="0.2">
      <c r="A42" s="157" t="s">
        <v>78</v>
      </c>
      <c r="B42" s="157">
        <v>206948</v>
      </c>
      <c r="C42" s="159">
        <v>313309</v>
      </c>
      <c r="D42" s="159">
        <v>320658</v>
      </c>
      <c r="E42" s="159">
        <v>560214</v>
      </c>
      <c r="F42" s="157">
        <v>580325</v>
      </c>
      <c r="G42" s="38">
        <v>630148</v>
      </c>
      <c r="H42" s="154"/>
      <c r="I42" s="154"/>
      <c r="J42" s="154"/>
    </row>
    <row r="43" spans="1:10" ht="38.25" x14ac:dyDescent="0.2">
      <c r="A43" s="160" t="s">
        <v>254</v>
      </c>
      <c r="B43" s="157">
        <v>35181</v>
      </c>
      <c r="C43" s="157">
        <v>53262</v>
      </c>
      <c r="D43" s="157">
        <v>54511</v>
      </c>
      <c r="E43" s="157">
        <v>95236</v>
      </c>
      <c r="F43" s="157">
        <v>98655</v>
      </c>
      <c r="G43" s="38">
        <v>107125</v>
      </c>
      <c r="H43" s="154"/>
      <c r="I43" s="154"/>
      <c r="J43" s="154"/>
    </row>
    <row r="44" spans="1:10" x14ac:dyDescent="0.2">
      <c r="A44" s="160"/>
      <c r="B44" s="157"/>
      <c r="C44" s="157"/>
      <c r="D44" s="157"/>
      <c r="E44" s="157"/>
      <c r="F44" s="157"/>
      <c r="G44" s="38"/>
      <c r="H44" s="154"/>
      <c r="I44" s="154"/>
      <c r="J44" s="154"/>
    </row>
    <row r="45" spans="1:10" x14ac:dyDescent="0.2">
      <c r="A45" s="161"/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x14ac:dyDescent="0.2">
      <c r="A46" s="154"/>
      <c r="B46" s="154"/>
      <c r="C46" s="154"/>
      <c r="D46" s="154"/>
      <c r="E46" s="154"/>
      <c r="F46" s="154"/>
      <c r="G46" s="154"/>
      <c r="H46" s="154"/>
      <c r="I46" s="154"/>
      <c r="J46" s="154"/>
    </row>
    <row r="47" spans="1:10" x14ac:dyDescent="0.2">
      <c r="A47" s="154"/>
      <c r="B47" s="154"/>
      <c r="C47" s="154"/>
      <c r="D47" s="154"/>
      <c r="E47" s="154"/>
      <c r="F47" s="154"/>
      <c r="G47" s="154"/>
      <c r="H47" s="154"/>
      <c r="I47" s="154"/>
      <c r="J47" s="154"/>
    </row>
    <row r="48" spans="1:10" x14ac:dyDescent="0.2">
      <c r="A48" s="154"/>
      <c r="B48" s="154"/>
      <c r="C48" s="154"/>
      <c r="D48" s="154"/>
      <c r="E48" s="154"/>
      <c r="F48" s="154"/>
      <c r="G48" s="154"/>
      <c r="H48" s="154"/>
      <c r="I48" s="154"/>
      <c r="J48" s="154"/>
    </row>
    <row r="49" spans="1:10" x14ac:dyDescent="0.2">
      <c r="A49" s="154"/>
      <c r="B49" s="154"/>
      <c r="C49" s="154"/>
      <c r="D49" s="154"/>
      <c r="E49" s="154"/>
      <c r="F49" s="154"/>
      <c r="G49" s="154"/>
      <c r="H49" s="154"/>
      <c r="I49" s="154"/>
      <c r="J49" s="154"/>
    </row>
    <row r="50" spans="1:10" x14ac:dyDescent="0.2">
      <c r="A50" s="154"/>
      <c r="B50" s="154"/>
      <c r="C50" s="154"/>
      <c r="D50" s="154"/>
      <c r="E50" s="154"/>
      <c r="F50" s="154"/>
      <c r="G50" s="154"/>
      <c r="H50" s="154"/>
      <c r="I50" s="154"/>
      <c r="J50" s="154"/>
    </row>
    <row r="51" spans="1:10" x14ac:dyDescent="0.2">
      <c r="A51" s="154"/>
      <c r="B51" s="154"/>
      <c r="C51" s="154"/>
      <c r="D51" s="154"/>
      <c r="E51" s="154"/>
      <c r="F51" s="154"/>
      <c r="G51" s="154"/>
      <c r="H51" s="154"/>
      <c r="I51" s="154"/>
      <c r="J51" s="154"/>
    </row>
    <row r="52" spans="1:10" x14ac:dyDescent="0.2">
      <c r="A52" s="154"/>
      <c r="B52" s="154"/>
      <c r="C52" s="154"/>
      <c r="D52" s="154"/>
      <c r="E52" s="154"/>
      <c r="F52" s="154"/>
      <c r="G52" s="154"/>
      <c r="H52" s="154"/>
      <c r="I52" s="154"/>
      <c r="J52" s="154"/>
    </row>
    <row r="53" spans="1:10" x14ac:dyDescent="0.2">
      <c r="A53" s="154"/>
      <c r="B53" s="154"/>
      <c r="C53" s="154"/>
      <c r="D53" s="154"/>
      <c r="E53" s="154"/>
      <c r="F53" s="154"/>
      <c r="G53" s="154"/>
      <c r="H53" s="154"/>
      <c r="I53" s="154"/>
      <c r="J53" s="154"/>
    </row>
    <row r="54" spans="1:10" x14ac:dyDescent="0.2">
      <c r="A54" s="154"/>
      <c r="B54" s="154"/>
      <c r="C54" s="154"/>
      <c r="D54" s="154"/>
      <c r="E54" s="154"/>
      <c r="F54" s="154"/>
      <c r="G54" s="154"/>
      <c r="H54" s="154"/>
      <c r="I54" s="154"/>
      <c r="J54" s="154"/>
    </row>
    <row r="55" spans="1:10" x14ac:dyDescent="0.2">
      <c r="A55" s="154"/>
      <c r="B55" s="154"/>
      <c r="C55" s="154"/>
      <c r="D55" s="154"/>
      <c r="E55" s="154"/>
      <c r="F55" s="154"/>
      <c r="G55" s="154"/>
      <c r="H55" s="154"/>
      <c r="I55" s="154"/>
      <c r="J55" s="154"/>
    </row>
  </sheetData>
  <mergeCells count="3">
    <mergeCell ref="A1:F1"/>
    <mergeCell ref="E19:G19"/>
    <mergeCell ref="E40:G40"/>
  </mergeCells>
  <pageMargins left="0.70866141732283472" right="0.3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P40"/>
  <sheetViews>
    <sheetView workbookViewId="0">
      <selection activeCell="F13" sqref="F13"/>
    </sheetView>
  </sheetViews>
  <sheetFormatPr defaultRowHeight="12.75" x14ac:dyDescent="0.2"/>
  <cols>
    <col min="1" max="1" width="5.140625" style="94" customWidth="1"/>
    <col min="2" max="2" width="21.28515625" style="94" customWidth="1"/>
    <col min="3" max="3" width="8.85546875" style="92"/>
    <col min="4" max="4" width="8.85546875" style="94"/>
    <col min="5" max="5" width="11" style="94" customWidth="1"/>
    <col min="6" max="6" width="12.5703125" style="92" customWidth="1"/>
    <col min="7" max="7" width="8.85546875" style="92" customWidth="1"/>
    <col min="8" max="17" width="8.85546875" style="92"/>
    <col min="18" max="21" width="8.85546875" style="92" customWidth="1"/>
    <col min="22" max="22" width="8.85546875" style="127"/>
    <col min="23" max="23" width="9.140625" style="66" customWidth="1"/>
    <col min="24" max="24" width="9.140625" style="92" customWidth="1"/>
    <col min="25" max="25" width="8.85546875" style="92"/>
    <col min="26" max="27" width="9.140625" style="92" customWidth="1"/>
    <col min="28" max="30" width="8.85546875" style="92"/>
    <col min="31" max="33" width="8.85546875" style="92" customWidth="1"/>
    <col min="34" max="34" width="11" customWidth="1"/>
    <col min="35" max="36" width="0" hidden="1" customWidth="1"/>
    <col min="37" max="37" width="7.85546875" style="37" customWidth="1"/>
    <col min="38" max="38" width="0" hidden="1" customWidth="1"/>
    <col min="39" max="39" width="12.42578125" style="37" hidden="1" customWidth="1"/>
    <col min="41" max="41" width="11" style="37" customWidth="1"/>
    <col min="42" max="42" width="16.7109375" style="37" customWidth="1"/>
  </cols>
  <sheetData>
    <row r="1" spans="1:42" ht="18.75" x14ac:dyDescent="0.3">
      <c r="B1" s="97" t="s">
        <v>210</v>
      </c>
      <c r="C1" s="98"/>
      <c r="D1" s="98"/>
      <c r="E1" s="98"/>
      <c r="F1" s="98"/>
      <c r="G1" s="98"/>
      <c r="H1" s="98"/>
      <c r="I1" s="98"/>
      <c r="J1" s="98"/>
      <c r="K1" s="98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99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24"/>
      <c r="AL1" s="94"/>
      <c r="AM1" s="124"/>
      <c r="AN1" s="94"/>
      <c r="AO1" s="124"/>
      <c r="AP1" s="124"/>
    </row>
    <row r="2" spans="1:42" ht="15.75" x14ac:dyDescent="0.25">
      <c r="B2" s="100"/>
      <c r="C2" s="125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99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24"/>
      <c r="AL2" s="94"/>
      <c r="AM2" s="124"/>
      <c r="AN2" s="94"/>
      <c r="AO2" s="124"/>
      <c r="AP2" s="124"/>
    </row>
    <row r="3" spans="1:42" ht="135" x14ac:dyDescent="0.2">
      <c r="A3" s="102"/>
      <c r="B3" s="103"/>
      <c r="C3" s="104" t="s">
        <v>211</v>
      </c>
      <c r="D3" s="52" t="s">
        <v>212</v>
      </c>
      <c r="E3" s="52" t="s">
        <v>164</v>
      </c>
      <c r="F3" s="81" t="s">
        <v>96</v>
      </c>
      <c r="G3" s="81" t="s">
        <v>125</v>
      </c>
      <c r="H3" s="81" t="s">
        <v>126</v>
      </c>
      <c r="I3" s="81" t="s">
        <v>127</v>
      </c>
      <c r="J3" s="81" t="s">
        <v>98</v>
      </c>
      <c r="K3" s="81" t="s">
        <v>128</v>
      </c>
      <c r="L3" s="81" t="s">
        <v>129</v>
      </c>
      <c r="M3" s="82" t="s">
        <v>130</v>
      </c>
      <c r="N3" s="82" t="s">
        <v>102</v>
      </c>
      <c r="O3" s="82" t="s">
        <v>103</v>
      </c>
      <c r="P3" s="82" t="s">
        <v>104</v>
      </c>
      <c r="Q3" s="81" t="s">
        <v>105</v>
      </c>
      <c r="R3" s="105" t="s">
        <v>131</v>
      </c>
      <c r="S3" s="105" t="s">
        <v>107</v>
      </c>
      <c r="T3" s="105" t="s">
        <v>108</v>
      </c>
      <c r="U3" s="105" t="s">
        <v>109</v>
      </c>
      <c r="V3" s="81" t="s">
        <v>213</v>
      </c>
      <c r="W3" s="106" t="s">
        <v>132</v>
      </c>
      <c r="X3" s="81" t="s">
        <v>214</v>
      </c>
      <c r="Y3" s="81" t="s">
        <v>215</v>
      </c>
      <c r="Z3" s="81" t="s">
        <v>133</v>
      </c>
      <c r="AA3" s="81" t="s">
        <v>216</v>
      </c>
      <c r="AB3" s="83" t="s">
        <v>112</v>
      </c>
      <c r="AC3" s="81" t="s">
        <v>165</v>
      </c>
      <c r="AD3" s="81" t="s">
        <v>166</v>
      </c>
      <c r="AE3" s="81" t="s">
        <v>134</v>
      </c>
      <c r="AF3" s="81" t="s">
        <v>167</v>
      </c>
      <c r="AG3" s="81" t="s">
        <v>168</v>
      </c>
      <c r="AH3" s="53" t="s">
        <v>115</v>
      </c>
      <c r="AI3" s="53" t="s">
        <v>169</v>
      </c>
      <c r="AJ3" s="53" t="s">
        <v>170</v>
      </c>
      <c r="AK3" s="53" t="s">
        <v>217</v>
      </c>
      <c r="AL3" s="53" t="s">
        <v>173</v>
      </c>
      <c r="AM3" s="84" t="s">
        <v>174</v>
      </c>
      <c r="AO3" s="84" t="s">
        <v>218</v>
      </c>
    </row>
    <row r="4" spans="1:42" ht="15.75" x14ac:dyDescent="0.25">
      <c r="A4" s="57"/>
      <c r="B4" s="54" t="s">
        <v>17</v>
      </c>
      <c r="C4" s="85">
        <v>130172</v>
      </c>
      <c r="D4" s="58">
        <v>667400</v>
      </c>
      <c r="E4" s="58">
        <f t="shared" ref="E4:E31" si="0">SUM(F4,H4,I4,J4,K4,Q4,V4,Y4,AB4)</f>
        <v>936053.67657999985</v>
      </c>
      <c r="F4" s="85">
        <v>211709</v>
      </c>
      <c r="G4" s="85">
        <f>H4+I4</f>
        <v>31688.940269999999</v>
      </c>
      <c r="H4" s="85">
        <v>21822.409319999999</v>
      </c>
      <c r="I4" s="86">
        <v>9866.5309499999985</v>
      </c>
      <c r="J4" s="85">
        <v>372630.1801099999</v>
      </c>
      <c r="K4" s="85">
        <f>L4+M4+N4+O4+P4</f>
        <v>234969.24700999993</v>
      </c>
      <c r="L4" s="85">
        <v>5021.2691000000004</v>
      </c>
      <c r="M4" s="85">
        <v>105949.15225999999</v>
      </c>
      <c r="N4" s="85">
        <v>45128.999139999993</v>
      </c>
      <c r="O4" s="85"/>
      <c r="P4" s="85">
        <v>78869.82650999997</v>
      </c>
      <c r="Q4" s="85">
        <f>R4+S4+T4+U4</f>
        <v>79854.606860000014</v>
      </c>
      <c r="R4" s="85">
        <v>35647.088280000011</v>
      </c>
      <c r="S4" s="85">
        <v>20586.043140000002</v>
      </c>
      <c r="T4" s="85">
        <v>23212.806860000001</v>
      </c>
      <c r="U4" s="85">
        <v>408.66858000000002</v>
      </c>
      <c r="V4" s="86">
        <f>W4+X4</f>
        <v>1320.9459999999999</v>
      </c>
      <c r="W4" s="107">
        <v>535.94600000000003</v>
      </c>
      <c r="X4" s="85">
        <v>785</v>
      </c>
      <c r="Y4" s="85">
        <f>Z4+AA4</f>
        <v>3880.7563300000002</v>
      </c>
      <c r="Z4" s="85">
        <v>3870.7563300000002</v>
      </c>
      <c r="AA4" s="85">
        <v>10</v>
      </c>
      <c r="AB4" s="85">
        <v>0</v>
      </c>
      <c r="AC4" s="85">
        <v>260489.38619999998</v>
      </c>
      <c r="AD4" s="85">
        <f>AE4+AF4+AG4</f>
        <v>712586</v>
      </c>
      <c r="AE4" s="85">
        <v>542483</v>
      </c>
      <c r="AF4" s="87">
        <v>47548</v>
      </c>
      <c r="AG4" s="85">
        <v>122555</v>
      </c>
      <c r="AH4" s="55">
        <f t="shared" ref="AH4:AH37" si="1">C4+D4+E4+AC4+AD4</f>
        <v>2706701.0627799998</v>
      </c>
      <c r="AI4" s="55"/>
      <c r="AJ4" s="55"/>
      <c r="AK4" s="56">
        <f>AH4/AO4%</f>
        <v>113.33451664942757</v>
      </c>
      <c r="AL4" s="56" t="e">
        <f>AH4/AM4%</f>
        <v>#DIV/0!</v>
      </c>
      <c r="AO4" s="37">
        <v>2388240.7079500002</v>
      </c>
      <c r="AP4" s="37">
        <v>2581704</v>
      </c>
    </row>
    <row r="5" spans="1:42" ht="15.75" x14ac:dyDescent="0.25">
      <c r="A5" s="57"/>
      <c r="B5" s="54" t="s">
        <v>18</v>
      </c>
      <c r="C5" s="85">
        <v>242121</v>
      </c>
      <c r="D5" s="58">
        <v>955950</v>
      </c>
      <c r="E5" s="58">
        <f t="shared" si="0"/>
        <v>1051808.4324899998</v>
      </c>
      <c r="F5" s="85">
        <v>77824</v>
      </c>
      <c r="G5" s="85">
        <f t="shared" ref="G5:G37" si="2">H5+I5</f>
        <v>20199.859670000002</v>
      </c>
      <c r="H5" s="85">
        <v>20199.859670000002</v>
      </c>
      <c r="I5" s="86"/>
      <c r="J5" s="85">
        <v>623412.27023999975</v>
      </c>
      <c r="K5" s="85">
        <f t="shared" ref="K5:K37" si="3">L5+M5+N5+O5+P5</f>
        <v>244677.79285</v>
      </c>
      <c r="L5" s="85">
        <v>6211.0573599999998</v>
      </c>
      <c r="M5" s="85">
        <v>119540.41635999999</v>
      </c>
      <c r="N5" s="85">
        <v>56007.40795999999</v>
      </c>
      <c r="O5" s="85"/>
      <c r="P5" s="85">
        <v>62918.911169999999</v>
      </c>
      <c r="Q5" s="85">
        <f t="shared" ref="Q5:Q37" si="4">R5+S5+T5+U5</f>
        <v>72901.298510000008</v>
      </c>
      <c r="R5" s="85">
        <v>38343.054560000004</v>
      </c>
      <c r="S5" s="85">
        <v>20754.281040000002</v>
      </c>
      <c r="T5" s="85">
        <v>13321.699479999999</v>
      </c>
      <c r="U5" s="85">
        <v>482.26343000000003</v>
      </c>
      <c r="V5" s="86">
        <f t="shared" ref="V5:V37" si="5">W5+X5</f>
        <v>8765.5299999999988</v>
      </c>
      <c r="W5" s="107">
        <v>7842.53</v>
      </c>
      <c r="X5" s="85">
        <v>923</v>
      </c>
      <c r="Y5" s="85">
        <f t="shared" ref="Y5:Y37" si="6">Z5+AA5</f>
        <v>4027.6790099999998</v>
      </c>
      <c r="Z5" s="85">
        <v>4029.6790099999998</v>
      </c>
      <c r="AA5" s="85">
        <v>-2</v>
      </c>
      <c r="AB5" s="85">
        <v>2.2100000000000002E-3</v>
      </c>
      <c r="AC5" s="85">
        <v>252722.22498999999</v>
      </c>
      <c r="AD5" s="85">
        <f t="shared" ref="AD5:AD37" si="7">AE5+AF5+AG5</f>
        <v>902734</v>
      </c>
      <c r="AE5" s="85">
        <v>687597</v>
      </c>
      <c r="AF5" s="87">
        <v>54753</v>
      </c>
      <c r="AG5" s="85">
        <v>160384</v>
      </c>
      <c r="AH5" s="55">
        <f t="shared" si="1"/>
        <v>3405335.6574799996</v>
      </c>
      <c r="AI5" s="55"/>
      <c r="AJ5" s="55"/>
      <c r="AK5" s="56">
        <f t="shared" ref="AK5:AK38" si="8">AH5/AO5%</f>
        <v>101.83663494984718</v>
      </c>
      <c r="AL5" s="56" t="e">
        <f t="shared" ref="AL5:AL38" si="9">AH5/AM5%</f>
        <v>#DIV/0!</v>
      </c>
      <c r="AO5" s="37">
        <v>3343920.0530900001</v>
      </c>
      <c r="AP5" s="37">
        <v>3451939.4</v>
      </c>
    </row>
    <row r="6" spans="1:42" ht="15.75" x14ac:dyDescent="0.25">
      <c r="A6" s="57"/>
      <c r="B6" s="54" t="s">
        <v>19</v>
      </c>
      <c r="C6" s="85">
        <v>81460</v>
      </c>
      <c r="D6" s="58">
        <v>169500</v>
      </c>
      <c r="E6" s="58">
        <f t="shared" si="0"/>
        <v>720049.63320999977</v>
      </c>
      <c r="F6" s="85">
        <v>126021</v>
      </c>
      <c r="G6" s="85">
        <f t="shared" si="2"/>
        <v>17166.23732</v>
      </c>
      <c r="H6" s="85">
        <v>17166.23732</v>
      </c>
      <c r="I6" s="86"/>
      <c r="J6" s="85">
        <v>374553.74719999975</v>
      </c>
      <c r="K6" s="85">
        <f t="shared" si="3"/>
        <v>122526.03968999998</v>
      </c>
      <c r="L6" s="85">
        <v>6917.5190599999996</v>
      </c>
      <c r="M6" s="85">
        <v>27715.365359999996</v>
      </c>
      <c r="N6" s="85">
        <v>44265.317680000007</v>
      </c>
      <c r="O6" s="85"/>
      <c r="P6" s="85">
        <v>43627.837589999981</v>
      </c>
      <c r="Q6" s="85">
        <f t="shared" si="4"/>
        <v>69193.660549999986</v>
      </c>
      <c r="R6" s="85">
        <v>35141.655329999994</v>
      </c>
      <c r="S6" s="85">
        <v>18674.778450000002</v>
      </c>
      <c r="T6" s="85">
        <v>15258.75202</v>
      </c>
      <c r="U6" s="85">
        <v>118.47475</v>
      </c>
      <c r="V6" s="86">
        <f t="shared" si="5"/>
        <v>6745.2080500000002</v>
      </c>
      <c r="W6" s="107">
        <v>5389.2080500000002</v>
      </c>
      <c r="X6" s="85">
        <v>1356</v>
      </c>
      <c r="Y6" s="85">
        <f t="shared" si="6"/>
        <v>3843.7404000000001</v>
      </c>
      <c r="Z6" s="85">
        <v>3843.7404000000001</v>
      </c>
      <c r="AA6" s="85">
        <v>0</v>
      </c>
      <c r="AB6" s="85">
        <v>0</v>
      </c>
      <c r="AC6" s="85">
        <v>121400.04501</v>
      </c>
      <c r="AD6" s="85">
        <f t="shared" si="7"/>
        <v>473040</v>
      </c>
      <c r="AE6" s="85">
        <v>361039</v>
      </c>
      <c r="AF6" s="87">
        <v>31094</v>
      </c>
      <c r="AG6" s="85">
        <v>80907</v>
      </c>
      <c r="AH6" s="55">
        <f t="shared" si="1"/>
        <v>1565449.6782199997</v>
      </c>
      <c r="AI6" s="55"/>
      <c r="AJ6" s="55"/>
      <c r="AK6" s="56">
        <f t="shared" si="8"/>
        <v>71.830469012546928</v>
      </c>
      <c r="AL6" s="56" t="e">
        <f t="shared" si="9"/>
        <v>#DIV/0!</v>
      </c>
      <c r="AO6" s="37">
        <v>2179367.19576</v>
      </c>
      <c r="AP6" s="37">
        <v>1671827.4</v>
      </c>
    </row>
    <row r="7" spans="1:42" ht="15.75" x14ac:dyDescent="0.25">
      <c r="A7" s="57"/>
      <c r="B7" s="54" t="s">
        <v>20</v>
      </c>
      <c r="C7" s="85">
        <v>217589</v>
      </c>
      <c r="D7" s="58">
        <v>341734.99999999994</v>
      </c>
      <c r="E7" s="58">
        <f t="shared" si="0"/>
        <v>1145343.1614600001</v>
      </c>
      <c r="F7" s="85">
        <v>167860</v>
      </c>
      <c r="G7" s="85">
        <f t="shared" si="2"/>
        <v>295936.05159000005</v>
      </c>
      <c r="H7" s="85">
        <v>22208.901590000001</v>
      </c>
      <c r="I7" s="86">
        <v>273727.15000000002</v>
      </c>
      <c r="J7" s="85">
        <v>405693.35864000028</v>
      </c>
      <c r="K7" s="85">
        <f t="shared" si="3"/>
        <v>196385.35032</v>
      </c>
      <c r="L7" s="85">
        <v>6895.7437399999999</v>
      </c>
      <c r="M7" s="85">
        <v>88272.043269999995</v>
      </c>
      <c r="N7" s="85">
        <v>52838.421039999987</v>
      </c>
      <c r="O7" s="85"/>
      <c r="P7" s="85">
        <v>48379.142270000004</v>
      </c>
      <c r="Q7" s="85">
        <f t="shared" si="4"/>
        <v>74768.695960000012</v>
      </c>
      <c r="R7" s="85">
        <v>48209.144100000005</v>
      </c>
      <c r="S7" s="85">
        <v>18397.93908</v>
      </c>
      <c r="T7" s="85">
        <v>7997.4773599999999</v>
      </c>
      <c r="U7" s="85">
        <v>164.13542000000001</v>
      </c>
      <c r="V7" s="86">
        <f t="shared" si="5"/>
        <v>880</v>
      </c>
      <c r="W7" s="107"/>
      <c r="X7" s="85">
        <v>880</v>
      </c>
      <c r="Y7" s="85">
        <f t="shared" si="6"/>
        <v>3819.7049499999998</v>
      </c>
      <c r="Z7" s="85">
        <v>3759.7049499999998</v>
      </c>
      <c r="AA7" s="85">
        <v>60</v>
      </c>
      <c r="AB7" s="85">
        <v>0</v>
      </c>
      <c r="AC7" s="85">
        <v>95593.656170000002</v>
      </c>
      <c r="AD7" s="85">
        <f t="shared" si="7"/>
        <v>606463</v>
      </c>
      <c r="AE7" s="85">
        <v>464819</v>
      </c>
      <c r="AF7" s="87">
        <v>36327</v>
      </c>
      <c r="AG7" s="85">
        <v>105317</v>
      </c>
      <c r="AH7" s="55">
        <f t="shared" si="1"/>
        <v>2406723.8176300004</v>
      </c>
      <c r="AI7" s="55"/>
      <c r="AJ7" s="55"/>
      <c r="AK7" s="88">
        <f t="shared" si="8"/>
        <v>119.83758405242634</v>
      </c>
      <c r="AL7" s="56" t="e">
        <f t="shared" si="9"/>
        <v>#DIV/0!</v>
      </c>
      <c r="AO7" s="37">
        <v>2008321.3765199999</v>
      </c>
      <c r="AP7" s="37">
        <v>2067384.12904</v>
      </c>
    </row>
    <row r="8" spans="1:42" ht="15.75" x14ac:dyDescent="0.25">
      <c r="A8" s="57"/>
      <c r="B8" s="54" t="s">
        <v>21</v>
      </c>
      <c r="C8" s="85">
        <v>110808</v>
      </c>
      <c r="D8" s="58">
        <v>114000</v>
      </c>
      <c r="E8" s="58">
        <f t="shared" si="0"/>
        <v>325925.03033000004</v>
      </c>
      <c r="F8" s="85">
        <v>37030</v>
      </c>
      <c r="G8" s="85">
        <f t="shared" si="2"/>
        <v>9651.4441100000004</v>
      </c>
      <c r="H8" s="85">
        <v>9651.4441100000004</v>
      </c>
      <c r="I8" s="86"/>
      <c r="J8" s="85">
        <v>158907.38219999996</v>
      </c>
      <c r="K8" s="85">
        <f t="shared" si="3"/>
        <v>72358.16158</v>
      </c>
      <c r="L8" s="85">
        <v>2390.7869300000002</v>
      </c>
      <c r="M8" s="85">
        <v>24227.15293</v>
      </c>
      <c r="N8" s="85">
        <v>18888.075169999996</v>
      </c>
      <c r="O8" s="85"/>
      <c r="P8" s="85">
        <v>26852.146550000001</v>
      </c>
      <c r="Q8" s="85">
        <f t="shared" si="4"/>
        <v>46862.384030000008</v>
      </c>
      <c r="R8" s="85">
        <v>14277.895560000004</v>
      </c>
      <c r="S8" s="85">
        <v>8587.7504300000001</v>
      </c>
      <c r="T8" s="85">
        <v>23965.224559999999</v>
      </c>
      <c r="U8" s="85">
        <v>31.513480000000001</v>
      </c>
      <c r="V8" s="86">
        <f t="shared" si="5"/>
        <v>253.53</v>
      </c>
      <c r="W8" s="107">
        <v>6.53</v>
      </c>
      <c r="X8" s="85">
        <v>247</v>
      </c>
      <c r="Y8" s="85">
        <f t="shared" si="6"/>
        <v>862.12841000000003</v>
      </c>
      <c r="Z8" s="85">
        <v>863.12841000000003</v>
      </c>
      <c r="AA8" s="85">
        <v>-1</v>
      </c>
      <c r="AB8" s="85">
        <v>0</v>
      </c>
      <c r="AC8" s="85">
        <v>31059.911639999998</v>
      </c>
      <c r="AD8" s="85">
        <f t="shared" si="7"/>
        <v>242716</v>
      </c>
      <c r="AE8" s="85">
        <v>183771</v>
      </c>
      <c r="AF8" s="87">
        <v>16775</v>
      </c>
      <c r="AG8" s="85">
        <v>42170</v>
      </c>
      <c r="AH8" s="55">
        <f t="shared" si="1"/>
        <v>824508.94196999993</v>
      </c>
      <c r="AI8" s="55"/>
      <c r="AJ8" s="55"/>
      <c r="AK8" s="56">
        <f t="shared" si="8"/>
        <v>146.54701953719376</v>
      </c>
      <c r="AL8" s="56" t="e">
        <f t="shared" si="9"/>
        <v>#DIV/0!</v>
      </c>
      <c r="AO8" s="37">
        <v>562624.16292999999</v>
      </c>
      <c r="AP8" s="37">
        <v>564464.19999999995</v>
      </c>
    </row>
    <row r="9" spans="1:42" ht="15.75" x14ac:dyDescent="0.25">
      <c r="A9" s="57"/>
      <c r="B9" s="54" t="s">
        <v>22</v>
      </c>
      <c r="C9" s="85">
        <v>390705</v>
      </c>
      <c r="D9" s="58">
        <v>357100</v>
      </c>
      <c r="E9" s="58">
        <f t="shared" si="0"/>
        <v>919104.82409999997</v>
      </c>
      <c r="F9" s="85">
        <v>472557</v>
      </c>
      <c r="G9" s="85">
        <f t="shared" si="2"/>
        <v>28425.07821</v>
      </c>
      <c r="H9" s="85">
        <v>16174.468210000001</v>
      </c>
      <c r="I9" s="86">
        <v>12250.61</v>
      </c>
      <c r="J9" s="85">
        <v>229786.47573000006</v>
      </c>
      <c r="K9" s="85">
        <f t="shared" si="3"/>
        <v>157180.80962000001</v>
      </c>
      <c r="L9" s="85">
        <v>5845.9400100000003</v>
      </c>
      <c r="M9" s="85">
        <v>90687.17482</v>
      </c>
      <c r="N9" s="85">
        <v>24849.691149999999</v>
      </c>
      <c r="O9" s="85"/>
      <c r="P9" s="85">
        <v>35798.003640000003</v>
      </c>
      <c r="Q9" s="85">
        <f t="shared" si="4"/>
        <v>30275.736949999999</v>
      </c>
      <c r="R9" s="85">
        <v>18919.07186</v>
      </c>
      <c r="S9" s="85">
        <v>5740.3447800000004</v>
      </c>
      <c r="T9" s="85">
        <v>5398.5201800000004</v>
      </c>
      <c r="U9" s="85">
        <v>217.80013</v>
      </c>
      <c r="V9" s="86">
        <f t="shared" si="5"/>
        <v>552</v>
      </c>
      <c r="W9" s="107"/>
      <c r="X9" s="85">
        <v>552</v>
      </c>
      <c r="Y9" s="85">
        <f t="shared" si="6"/>
        <v>327.45843000000002</v>
      </c>
      <c r="Z9" s="85">
        <v>328.45843000000002</v>
      </c>
      <c r="AA9" s="85">
        <v>-1</v>
      </c>
      <c r="AB9" s="85">
        <v>0.26516000000000001</v>
      </c>
      <c r="AC9" s="85">
        <v>35871.691299999999</v>
      </c>
      <c r="AD9" s="85">
        <f t="shared" si="7"/>
        <v>449997</v>
      </c>
      <c r="AE9" s="85">
        <v>343585</v>
      </c>
      <c r="AF9" s="87">
        <v>25543</v>
      </c>
      <c r="AG9" s="85">
        <v>80869</v>
      </c>
      <c r="AH9" s="55">
        <f t="shared" si="1"/>
        <v>2152778.5153999999</v>
      </c>
      <c r="AI9" s="55"/>
      <c r="AJ9" s="55"/>
      <c r="AK9" s="56">
        <f t="shared" si="8"/>
        <v>92.425066163709985</v>
      </c>
      <c r="AL9" s="56" t="e">
        <f t="shared" si="9"/>
        <v>#DIV/0!</v>
      </c>
      <c r="AO9" s="37">
        <v>2329215.0114199999</v>
      </c>
      <c r="AP9" s="37">
        <v>2390337</v>
      </c>
    </row>
    <row r="10" spans="1:42" ht="15.75" x14ac:dyDescent="0.25">
      <c r="A10" s="57"/>
      <c r="B10" s="54" t="s">
        <v>23</v>
      </c>
      <c r="C10" s="85">
        <v>22775</v>
      </c>
      <c r="D10" s="58">
        <v>109000</v>
      </c>
      <c r="E10" s="58">
        <f t="shared" si="0"/>
        <v>235044.73035</v>
      </c>
      <c r="F10" s="85">
        <v>26317</v>
      </c>
      <c r="G10" s="85">
        <f t="shared" si="2"/>
        <v>7022.5519800000002</v>
      </c>
      <c r="H10" s="85">
        <v>7022.5519800000002</v>
      </c>
      <c r="I10" s="86"/>
      <c r="J10" s="85">
        <v>119262.62953000002</v>
      </c>
      <c r="K10" s="85">
        <f t="shared" si="3"/>
        <v>64311.111909999992</v>
      </c>
      <c r="L10" s="85">
        <v>1355.8347000000001</v>
      </c>
      <c r="M10" s="85">
        <v>17139.23055</v>
      </c>
      <c r="N10" s="85">
        <v>15748.21767</v>
      </c>
      <c r="O10" s="85"/>
      <c r="P10" s="85">
        <v>30067.828989999991</v>
      </c>
      <c r="Q10" s="85">
        <f t="shared" si="4"/>
        <v>17131.539290000001</v>
      </c>
      <c r="R10" s="85">
        <v>6043.9466700000012</v>
      </c>
      <c r="S10" s="85">
        <v>4183.3592099999996</v>
      </c>
      <c r="T10" s="85">
        <v>6897.7284099999997</v>
      </c>
      <c r="U10" s="85">
        <v>6.5049999999999999</v>
      </c>
      <c r="V10" s="86">
        <f t="shared" si="5"/>
        <v>277</v>
      </c>
      <c r="W10" s="107"/>
      <c r="X10" s="85">
        <v>277</v>
      </c>
      <c r="Y10" s="85">
        <f t="shared" si="6"/>
        <v>722.89764000000002</v>
      </c>
      <c r="Z10" s="85">
        <v>722.89764000000002</v>
      </c>
      <c r="AA10" s="85">
        <v>0</v>
      </c>
      <c r="AB10" s="85">
        <v>0</v>
      </c>
      <c r="AC10" s="85">
        <v>43318.579109999999</v>
      </c>
      <c r="AD10" s="85">
        <f t="shared" si="7"/>
        <v>192175</v>
      </c>
      <c r="AE10" s="85">
        <v>145354</v>
      </c>
      <c r="AF10" s="87">
        <v>13540</v>
      </c>
      <c r="AG10" s="85">
        <v>33281</v>
      </c>
      <c r="AH10" s="55">
        <f t="shared" si="1"/>
        <v>602313.3094599999</v>
      </c>
      <c r="AI10" s="55"/>
      <c r="AJ10" s="55"/>
      <c r="AK10" s="56">
        <f t="shared" si="8"/>
        <v>105.32301080375449</v>
      </c>
      <c r="AL10" s="56" t="e">
        <f t="shared" si="9"/>
        <v>#DIV/0!</v>
      </c>
      <c r="AO10" s="37">
        <v>571872.47578999994</v>
      </c>
      <c r="AP10" s="37">
        <v>579034</v>
      </c>
    </row>
    <row r="11" spans="1:42" ht="15.75" x14ac:dyDescent="0.25">
      <c r="A11" s="57"/>
      <c r="B11" s="54" t="s">
        <v>24</v>
      </c>
      <c r="C11" s="85">
        <v>301925</v>
      </c>
      <c r="D11" s="58">
        <v>213700</v>
      </c>
      <c r="E11" s="58">
        <f t="shared" si="0"/>
        <v>534653.42064000003</v>
      </c>
      <c r="F11" s="85">
        <v>89572</v>
      </c>
      <c r="G11" s="85">
        <f t="shared" si="2"/>
        <v>15529.093129999999</v>
      </c>
      <c r="H11" s="85">
        <v>15529.093129999999</v>
      </c>
      <c r="I11" s="86"/>
      <c r="J11" s="85">
        <v>291367.59931000008</v>
      </c>
      <c r="K11" s="85">
        <f t="shared" si="3"/>
        <v>104863.03307999996</v>
      </c>
      <c r="L11" s="85">
        <v>4124.0527099999999</v>
      </c>
      <c r="M11" s="85">
        <v>48927.359589999985</v>
      </c>
      <c r="N11" s="85">
        <v>27252.250429999996</v>
      </c>
      <c r="O11" s="85"/>
      <c r="P11" s="85">
        <v>24559.370349999983</v>
      </c>
      <c r="Q11" s="85">
        <f t="shared" si="4"/>
        <v>27943.459709999996</v>
      </c>
      <c r="R11" s="85">
        <v>16082.248619999997</v>
      </c>
      <c r="S11" s="85">
        <v>8612.1911799999998</v>
      </c>
      <c r="T11" s="85">
        <v>3197.8497000000002</v>
      </c>
      <c r="U11" s="85">
        <v>51.170209999999997</v>
      </c>
      <c r="V11" s="86">
        <f t="shared" si="5"/>
        <v>1149.1300000000001</v>
      </c>
      <c r="W11" s="107">
        <v>543.13</v>
      </c>
      <c r="X11" s="85">
        <v>606</v>
      </c>
      <c r="Y11" s="85">
        <f t="shared" si="6"/>
        <v>4229.1054100000001</v>
      </c>
      <c r="Z11" s="85">
        <v>4207.1054100000001</v>
      </c>
      <c r="AA11" s="85">
        <v>22</v>
      </c>
      <c r="AB11" s="85">
        <v>0</v>
      </c>
      <c r="AC11" s="85">
        <v>83391.797040000005</v>
      </c>
      <c r="AD11" s="85">
        <f t="shared" si="7"/>
        <v>375560</v>
      </c>
      <c r="AE11" s="85">
        <v>286161</v>
      </c>
      <c r="AF11" s="87">
        <v>23782</v>
      </c>
      <c r="AG11" s="85">
        <v>65617</v>
      </c>
      <c r="AH11" s="55">
        <f t="shared" si="1"/>
        <v>1509230.2176800002</v>
      </c>
      <c r="AI11" s="55"/>
      <c r="AJ11" s="55"/>
      <c r="AK11" s="56">
        <f t="shared" si="8"/>
        <v>98.009760194841817</v>
      </c>
      <c r="AL11" s="56" t="e">
        <f t="shared" si="9"/>
        <v>#DIV/0!</v>
      </c>
      <c r="AO11" s="37">
        <v>1539877.47208</v>
      </c>
      <c r="AP11" s="37">
        <v>1528728</v>
      </c>
    </row>
    <row r="12" spans="1:42" ht="15.75" x14ac:dyDescent="0.25">
      <c r="A12" s="57"/>
      <c r="B12" s="54" t="s">
        <v>25</v>
      </c>
      <c r="C12" s="85">
        <v>245729</v>
      </c>
      <c r="D12" s="58">
        <v>380400</v>
      </c>
      <c r="E12" s="58">
        <f t="shared" si="0"/>
        <v>783394.9173300002</v>
      </c>
      <c r="F12" s="85">
        <v>65856</v>
      </c>
      <c r="G12" s="85">
        <f t="shared" si="2"/>
        <v>19904.514950000001</v>
      </c>
      <c r="H12" s="85">
        <v>19904.514950000001</v>
      </c>
      <c r="I12" s="86"/>
      <c r="J12" s="85">
        <v>414849.86126000021</v>
      </c>
      <c r="K12" s="85">
        <f t="shared" si="3"/>
        <v>186856.45159000001</v>
      </c>
      <c r="L12" s="85">
        <v>13123.49396</v>
      </c>
      <c r="M12" s="85">
        <v>46009.327249999995</v>
      </c>
      <c r="N12" s="85">
        <v>52683.660520000005</v>
      </c>
      <c r="O12" s="85">
        <v>56</v>
      </c>
      <c r="P12" s="85">
        <v>74983.969860000027</v>
      </c>
      <c r="Q12" s="85">
        <f t="shared" si="4"/>
        <v>89378.726330000005</v>
      </c>
      <c r="R12" s="85">
        <v>39117.47110000001</v>
      </c>
      <c r="S12" s="85">
        <v>21885.064259999999</v>
      </c>
      <c r="T12" s="85">
        <v>27867.409930000002</v>
      </c>
      <c r="U12" s="85">
        <v>508.78104000000002</v>
      </c>
      <c r="V12" s="86">
        <f t="shared" si="5"/>
        <v>1593.85</v>
      </c>
      <c r="W12" s="107">
        <v>883.85</v>
      </c>
      <c r="X12" s="85">
        <v>710</v>
      </c>
      <c r="Y12" s="85">
        <f t="shared" si="6"/>
        <v>4955.5132000000003</v>
      </c>
      <c r="Z12" s="85">
        <v>4867.5132000000003</v>
      </c>
      <c r="AA12" s="85">
        <v>88</v>
      </c>
      <c r="AB12" s="85">
        <v>0</v>
      </c>
      <c r="AC12" s="85">
        <v>87939.113939999981</v>
      </c>
      <c r="AD12" s="85">
        <f t="shared" si="7"/>
        <v>645120</v>
      </c>
      <c r="AE12" s="85">
        <v>491599</v>
      </c>
      <c r="AF12" s="87">
        <v>41693</v>
      </c>
      <c r="AG12" s="85">
        <v>111828</v>
      </c>
      <c r="AH12" s="55">
        <f t="shared" si="1"/>
        <v>2142583.0312700002</v>
      </c>
      <c r="AI12" s="55"/>
      <c r="AJ12" s="55"/>
      <c r="AK12" s="56">
        <f t="shared" si="8"/>
        <v>95.86310497162053</v>
      </c>
      <c r="AL12" s="56" t="e">
        <f t="shared" si="9"/>
        <v>#DIV/0!</v>
      </c>
      <c r="AO12" s="37">
        <v>2235044.4750399999</v>
      </c>
      <c r="AP12" s="37">
        <v>5431220.0061601643</v>
      </c>
    </row>
    <row r="13" spans="1:42" ht="15.75" x14ac:dyDescent="0.25">
      <c r="A13" s="57"/>
      <c r="B13" s="54" t="s">
        <v>26</v>
      </c>
      <c r="C13" s="85">
        <v>19752</v>
      </c>
      <c r="D13" s="58">
        <v>332000</v>
      </c>
      <c r="E13" s="58">
        <f t="shared" si="0"/>
        <v>302518.41481000005</v>
      </c>
      <c r="F13" s="85">
        <v>18933</v>
      </c>
      <c r="G13" s="85">
        <f t="shared" si="2"/>
        <v>20655.632000000001</v>
      </c>
      <c r="H13" s="85">
        <v>20655.632000000001</v>
      </c>
      <c r="I13" s="86"/>
      <c r="J13" s="85">
        <v>133739.35936000003</v>
      </c>
      <c r="K13" s="85">
        <f t="shared" si="3"/>
        <v>113499.60497999999</v>
      </c>
      <c r="L13" s="85">
        <v>2301.9414299999999</v>
      </c>
      <c r="M13" s="85">
        <v>69994.621709999992</v>
      </c>
      <c r="N13" s="85">
        <v>14794.10023</v>
      </c>
      <c r="O13" s="85"/>
      <c r="P13" s="85">
        <v>26408.941609999991</v>
      </c>
      <c r="Q13" s="85">
        <f t="shared" si="4"/>
        <v>13455.03874</v>
      </c>
      <c r="R13" s="85">
        <v>7429.9229499999992</v>
      </c>
      <c r="S13" s="85">
        <v>4104.5848800000003</v>
      </c>
      <c r="T13" s="85">
        <v>1835.8656100000001</v>
      </c>
      <c r="U13" s="85">
        <v>84.665300000000002</v>
      </c>
      <c r="V13" s="86">
        <f t="shared" si="5"/>
        <v>1122</v>
      </c>
      <c r="W13" s="107"/>
      <c r="X13" s="85">
        <v>1122</v>
      </c>
      <c r="Y13" s="85">
        <f t="shared" si="6"/>
        <v>1113.77973</v>
      </c>
      <c r="Z13" s="85">
        <v>1113.77973</v>
      </c>
      <c r="AA13" s="85">
        <v>0</v>
      </c>
      <c r="AB13" s="85">
        <v>0</v>
      </c>
      <c r="AC13" s="85">
        <v>44705.098080000003</v>
      </c>
      <c r="AD13" s="85">
        <f t="shared" si="7"/>
        <v>242696</v>
      </c>
      <c r="AE13" s="85">
        <v>185263</v>
      </c>
      <c r="AF13" s="87">
        <v>14705</v>
      </c>
      <c r="AG13" s="85">
        <v>42728</v>
      </c>
      <c r="AH13" s="55">
        <f t="shared" si="1"/>
        <v>941671.51289000001</v>
      </c>
      <c r="AI13" s="55"/>
      <c r="AJ13" s="55"/>
      <c r="AK13" s="56">
        <f t="shared" si="8"/>
        <v>112.09699031113904</v>
      </c>
      <c r="AL13" s="56" t="e">
        <f t="shared" si="9"/>
        <v>#DIV/0!</v>
      </c>
      <c r="AO13" s="37">
        <v>840050.66529999999</v>
      </c>
      <c r="AP13" s="37">
        <v>837076.6</v>
      </c>
    </row>
    <row r="14" spans="1:42" ht="15.75" x14ac:dyDescent="0.25">
      <c r="A14" s="57"/>
      <c r="B14" s="54" t="s">
        <v>27</v>
      </c>
      <c r="C14" s="85">
        <v>33441</v>
      </c>
      <c r="D14" s="58">
        <v>667753</v>
      </c>
      <c r="E14" s="58">
        <f t="shared" si="0"/>
        <v>544087.26179000002</v>
      </c>
      <c r="F14" s="85">
        <v>62745</v>
      </c>
      <c r="G14" s="85">
        <f t="shared" si="2"/>
        <v>18624.70894</v>
      </c>
      <c r="H14" s="85">
        <v>18624.70894</v>
      </c>
      <c r="I14" s="86"/>
      <c r="J14" s="85">
        <v>287397.86656000005</v>
      </c>
      <c r="K14" s="85">
        <f t="shared" si="3"/>
        <v>128644.17922999998</v>
      </c>
      <c r="L14" s="85">
        <v>3908.6647899999998</v>
      </c>
      <c r="M14" s="85">
        <v>49935.006480000004</v>
      </c>
      <c r="N14" s="85">
        <v>34250.319069999998</v>
      </c>
      <c r="O14" s="85"/>
      <c r="P14" s="85">
        <v>40550.188889999983</v>
      </c>
      <c r="Q14" s="85">
        <f t="shared" si="4"/>
        <v>43419.403330000001</v>
      </c>
      <c r="R14" s="85">
        <v>17440.737629999996</v>
      </c>
      <c r="S14" s="85">
        <v>12821.437550000001</v>
      </c>
      <c r="T14" s="85">
        <v>13139.166999999999</v>
      </c>
      <c r="U14" s="85">
        <v>18.061150000000001</v>
      </c>
      <c r="V14" s="86">
        <f t="shared" si="5"/>
        <v>856.21</v>
      </c>
      <c r="W14" s="107">
        <v>666.21</v>
      </c>
      <c r="X14" s="85">
        <v>190</v>
      </c>
      <c r="Y14" s="85">
        <f t="shared" si="6"/>
        <v>2399.6932900000002</v>
      </c>
      <c r="Z14" s="85">
        <v>2353.6932900000002</v>
      </c>
      <c r="AA14" s="85">
        <v>46</v>
      </c>
      <c r="AB14" s="85">
        <v>0.20044000000000001</v>
      </c>
      <c r="AC14" s="85">
        <v>80061.186730000016</v>
      </c>
      <c r="AD14" s="85">
        <f t="shared" si="7"/>
        <v>486049</v>
      </c>
      <c r="AE14" s="85">
        <v>371020</v>
      </c>
      <c r="AF14" s="87">
        <v>29347</v>
      </c>
      <c r="AG14" s="85">
        <v>85682</v>
      </c>
      <c r="AH14" s="55">
        <f t="shared" si="1"/>
        <v>1811391.4485199999</v>
      </c>
      <c r="AI14" s="55"/>
      <c r="AJ14" s="55"/>
      <c r="AK14" s="88">
        <f t="shared" si="8"/>
        <v>107.11315874015686</v>
      </c>
      <c r="AL14" s="56" t="e">
        <f t="shared" si="9"/>
        <v>#DIV/0!</v>
      </c>
      <c r="AO14" s="37">
        <v>1691100.7665400002</v>
      </c>
      <c r="AP14" s="37">
        <v>1691101</v>
      </c>
    </row>
    <row r="15" spans="1:42" ht="15.75" x14ac:dyDescent="0.25">
      <c r="A15" s="57"/>
      <c r="B15" s="54" t="s">
        <v>28</v>
      </c>
      <c r="C15" s="85">
        <v>122238</v>
      </c>
      <c r="D15" s="58">
        <v>500000</v>
      </c>
      <c r="E15" s="58">
        <f t="shared" si="0"/>
        <v>397529.07312000002</v>
      </c>
      <c r="F15" s="85">
        <v>41902</v>
      </c>
      <c r="G15" s="85">
        <f t="shared" si="2"/>
        <v>11281.29464</v>
      </c>
      <c r="H15" s="85">
        <v>11281.29464</v>
      </c>
      <c r="I15" s="86"/>
      <c r="J15" s="85">
        <v>168334.3186</v>
      </c>
      <c r="K15" s="85">
        <f t="shared" si="3"/>
        <v>150546.75488000002</v>
      </c>
      <c r="L15" s="85">
        <v>3045.8935700000002</v>
      </c>
      <c r="M15" s="85">
        <v>78035.08921000002</v>
      </c>
      <c r="N15" s="85">
        <v>26595.147309999997</v>
      </c>
      <c r="O15" s="85"/>
      <c r="P15" s="85">
        <v>42870.624789999994</v>
      </c>
      <c r="Q15" s="85">
        <f t="shared" si="4"/>
        <v>22844.473809999996</v>
      </c>
      <c r="R15" s="85">
        <v>8461.8637499999968</v>
      </c>
      <c r="S15" s="85">
        <v>4768.7175699999998</v>
      </c>
      <c r="T15" s="85">
        <v>9535.6766599999992</v>
      </c>
      <c r="U15" s="85">
        <v>78.215829999999997</v>
      </c>
      <c r="V15" s="86">
        <f t="shared" si="5"/>
        <v>416</v>
      </c>
      <c r="W15" s="107">
        <v>3</v>
      </c>
      <c r="X15" s="85">
        <v>413</v>
      </c>
      <c r="Y15" s="85">
        <f t="shared" si="6"/>
        <v>2191.55953</v>
      </c>
      <c r="Z15" s="85">
        <v>2190.55953</v>
      </c>
      <c r="AA15" s="85">
        <v>1</v>
      </c>
      <c r="AB15" s="85">
        <v>12.671659999999999</v>
      </c>
      <c r="AC15" s="85">
        <v>97573.848349999986</v>
      </c>
      <c r="AD15" s="85">
        <f t="shared" si="7"/>
        <v>320325</v>
      </c>
      <c r="AE15" s="85">
        <v>245612</v>
      </c>
      <c r="AF15" s="87">
        <v>17557</v>
      </c>
      <c r="AG15" s="85">
        <v>57156</v>
      </c>
      <c r="AH15" s="55">
        <f t="shared" si="1"/>
        <v>1437665.9214699999</v>
      </c>
      <c r="AI15" s="55"/>
      <c r="AJ15" s="55"/>
      <c r="AK15" s="56">
        <f t="shared" si="8"/>
        <v>98.258216793852171</v>
      </c>
      <c r="AL15" s="56" t="e">
        <f t="shared" si="9"/>
        <v>#DIV/0!</v>
      </c>
      <c r="AO15" s="37">
        <v>1463150.8370299998</v>
      </c>
      <c r="AP15" s="37">
        <v>1436857</v>
      </c>
    </row>
    <row r="16" spans="1:42" ht="15.75" x14ac:dyDescent="0.25">
      <c r="A16" s="57"/>
      <c r="B16" s="54" t="s">
        <v>29</v>
      </c>
      <c r="C16" s="85">
        <v>4234973</v>
      </c>
      <c r="D16" s="58">
        <v>4963108</v>
      </c>
      <c r="E16" s="58">
        <f t="shared" si="0"/>
        <v>3404915.9338000012</v>
      </c>
      <c r="F16" s="85">
        <v>963219</v>
      </c>
      <c r="G16" s="85">
        <f t="shared" si="2"/>
        <v>75855.023759999996</v>
      </c>
      <c r="H16" s="85">
        <v>75625.493759999998</v>
      </c>
      <c r="I16" s="86">
        <v>229.53</v>
      </c>
      <c r="J16" s="85">
        <v>1507798.8827500013</v>
      </c>
      <c r="K16" s="85">
        <f t="shared" si="3"/>
        <v>651843.15503000002</v>
      </c>
      <c r="L16" s="85">
        <v>13493.02454</v>
      </c>
      <c r="M16" s="85">
        <v>346556.71969</v>
      </c>
      <c r="N16" s="85">
        <v>108444.97797999997</v>
      </c>
      <c r="O16" s="85">
        <v>203</v>
      </c>
      <c r="P16" s="85">
        <v>183145.43282000002</v>
      </c>
      <c r="Q16" s="85">
        <f t="shared" si="4"/>
        <v>187448.92718999993</v>
      </c>
      <c r="R16" s="85">
        <v>132224.81051999994</v>
      </c>
      <c r="S16" s="85">
        <v>54163.404629999997</v>
      </c>
      <c r="T16" s="85">
        <v>534.1585</v>
      </c>
      <c r="U16" s="85">
        <v>526.55354</v>
      </c>
      <c r="V16" s="86">
        <f t="shared" si="5"/>
        <v>7691.2</v>
      </c>
      <c r="W16" s="107">
        <v>4096.2</v>
      </c>
      <c r="X16" s="85">
        <v>3595</v>
      </c>
      <c r="Y16" s="85">
        <f t="shared" si="6"/>
        <v>11057.275879999999</v>
      </c>
      <c r="Z16" s="85">
        <v>11058.275879999999</v>
      </c>
      <c r="AA16" s="85">
        <v>-1</v>
      </c>
      <c r="AB16" s="85">
        <v>2.4691900000000002</v>
      </c>
      <c r="AC16" s="85">
        <v>180275.44635000001</v>
      </c>
      <c r="AD16" s="85">
        <f t="shared" si="7"/>
        <v>2720979</v>
      </c>
      <c r="AE16" s="85">
        <v>2089316</v>
      </c>
      <c r="AF16" s="87">
        <v>147272</v>
      </c>
      <c r="AG16" s="85">
        <v>484391</v>
      </c>
      <c r="AH16" s="55">
        <f t="shared" si="1"/>
        <v>15504251.380150001</v>
      </c>
      <c r="AI16" s="55"/>
      <c r="AJ16" s="55"/>
      <c r="AK16" s="88">
        <f t="shared" si="8"/>
        <v>127.35448767272324</v>
      </c>
      <c r="AL16" s="56" t="e">
        <f t="shared" si="9"/>
        <v>#DIV/0!</v>
      </c>
      <c r="AO16" s="37">
        <v>12174091.124289999</v>
      </c>
      <c r="AP16" s="37">
        <v>13007411</v>
      </c>
    </row>
    <row r="17" spans="1:42" ht="15.75" x14ac:dyDescent="0.25">
      <c r="A17" s="57"/>
      <c r="B17" s="54" t="s">
        <v>30</v>
      </c>
      <c r="C17" s="85">
        <v>847265</v>
      </c>
      <c r="D17" s="58">
        <v>408225</v>
      </c>
      <c r="E17" s="58">
        <f t="shared" si="0"/>
        <v>208275.22135000001</v>
      </c>
      <c r="F17" s="85">
        <v>-47818</v>
      </c>
      <c r="G17" s="85">
        <f t="shared" si="2"/>
        <v>21804.17843</v>
      </c>
      <c r="H17" s="85">
        <v>21804.17843</v>
      </c>
      <c r="I17" s="86"/>
      <c r="J17" s="85">
        <v>130831.83555000002</v>
      </c>
      <c r="K17" s="85">
        <f t="shared" si="3"/>
        <v>84013.887989999988</v>
      </c>
      <c r="L17" s="85">
        <v>2935.8553700000002</v>
      </c>
      <c r="M17" s="85">
        <v>36206.638049999994</v>
      </c>
      <c r="N17" s="85">
        <v>16468.632640000003</v>
      </c>
      <c r="O17" s="85"/>
      <c r="P17" s="85">
        <v>28402.761929999997</v>
      </c>
      <c r="Q17" s="85">
        <f t="shared" si="4"/>
        <v>17302.959740000002</v>
      </c>
      <c r="R17" s="85">
        <v>8509.0843300000015</v>
      </c>
      <c r="S17" s="85">
        <v>5152.0212899999997</v>
      </c>
      <c r="T17" s="85">
        <v>3590.79115</v>
      </c>
      <c r="U17" s="85">
        <v>51.06297</v>
      </c>
      <c r="V17" s="86">
        <f t="shared" si="5"/>
        <v>615.20000000000005</v>
      </c>
      <c r="W17" s="107">
        <v>519.20000000000005</v>
      </c>
      <c r="X17" s="85">
        <v>96</v>
      </c>
      <c r="Y17" s="85">
        <f t="shared" si="6"/>
        <v>1525.1596400000001</v>
      </c>
      <c r="Z17" s="85">
        <v>1524.1596400000001</v>
      </c>
      <c r="AA17" s="85">
        <v>1</v>
      </c>
      <c r="AB17" s="85">
        <v>0</v>
      </c>
      <c r="AC17" s="85">
        <v>26436.660530000001</v>
      </c>
      <c r="AD17" s="85">
        <f t="shared" si="7"/>
        <v>283646</v>
      </c>
      <c r="AE17" s="85">
        <v>216257</v>
      </c>
      <c r="AF17" s="87">
        <v>16934</v>
      </c>
      <c r="AG17" s="85">
        <v>50455</v>
      </c>
      <c r="AH17" s="55">
        <f t="shared" si="1"/>
        <v>1773847.88188</v>
      </c>
      <c r="AI17" s="55"/>
      <c r="AJ17" s="55"/>
      <c r="AK17" s="56">
        <f t="shared" si="8"/>
        <v>163.00930172175686</v>
      </c>
      <c r="AL17" s="56" t="e">
        <f t="shared" si="9"/>
        <v>#DIV/0!</v>
      </c>
      <c r="AO17" s="37">
        <v>1088188.13598</v>
      </c>
      <c r="AP17" s="37">
        <v>1088189</v>
      </c>
    </row>
    <row r="18" spans="1:42" ht="15.75" x14ac:dyDescent="0.25">
      <c r="A18" s="57"/>
      <c r="B18" s="54" t="s">
        <v>31</v>
      </c>
      <c r="C18" s="85">
        <v>60035</v>
      </c>
      <c r="D18" s="58">
        <v>826400</v>
      </c>
      <c r="E18" s="58">
        <f t="shared" si="0"/>
        <v>2218896.2455099998</v>
      </c>
      <c r="F18" s="85">
        <v>594071</v>
      </c>
      <c r="G18" s="85">
        <f t="shared" si="2"/>
        <v>320733.30148999998</v>
      </c>
      <c r="H18" s="85">
        <v>25191.481489999998</v>
      </c>
      <c r="I18" s="86">
        <v>295541.82</v>
      </c>
      <c r="J18" s="85">
        <v>690845.17861000041</v>
      </c>
      <c r="K18" s="85">
        <f t="shared" si="3"/>
        <v>469185.37949999992</v>
      </c>
      <c r="L18" s="85">
        <v>31841.79048</v>
      </c>
      <c r="M18" s="85">
        <v>172387.47078</v>
      </c>
      <c r="N18" s="85">
        <v>103921.16058</v>
      </c>
      <c r="O18" s="85">
        <v>77</v>
      </c>
      <c r="P18" s="85">
        <v>160957.95765999999</v>
      </c>
      <c r="Q18" s="85">
        <f t="shared" si="4"/>
        <v>133028.64595000001</v>
      </c>
      <c r="R18" s="85">
        <v>101042.36889000001</v>
      </c>
      <c r="S18" s="85">
        <v>28581.530709999999</v>
      </c>
      <c r="T18" s="85">
        <v>2753.4652500000002</v>
      </c>
      <c r="U18" s="85">
        <v>651.28110000000004</v>
      </c>
      <c r="V18" s="86">
        <f t="shared" si="5"/>
        <v>2581.2800000000002</v>
      </c>
      <c r="W18" s="107">
        <v>2055.2800000000002</v>
      </c>
      <c r="X18" s="85">
        <v>526</v>
      </c>
      <c r="Y18" s="85">
        <f t="shared" si="6"/>
        <v>8446.7009199999993</v>
      </c>
      <c r="Z18" s="85">
        <v>8472.7009199999993</v>
      </c>
      <c r="AA18" s="85">
        <v>-26</v>
      </c>
      <c r="AB18" s="85">
        <v>4.7590399999999997</v>
      </c>
      <c r="AC18" s="85">
        <v>119308.20931999999</v>
      </c>
      <c r="AD18" s="85">
        <f t="shared" si="7"/>
        <v>974356</v>
      </c>
      <c r="AE18" s="85">
        <v>745118</v>
      </c>
      <c r="AF18" s="87">
        <v>57014</v>
      </c>
      <c r="AG18" s="85">
        <v>172224</v>
      </c>
      <c r="AH18" s="55">
        <f t="shared" si="1"/>
        <v>4198995.4548300002</v>
      </c>
      <c r="AI18" s="55"/>
      <c r="AJ18" s="55"/>
      <c r="AK18" s="56">
        <f t="shared" si="8"/>
        <v>113.66090750602197</v>
      </c>
      <c r="AL18" s="56" t="e">
        <f t="shared" si="9"/>
        <v>#DIV/0!</v>
      </c>
      <c r="AO18" s="37">
        <v>3694318.07907</v>
      </c>
      <c r="AP18" s="37">
        <v>3605922</v>
      </c>
    </row>
    <row r="19" spans="1:42" ht="15.75" x14ac:dyDescent="0.25">
      <c r="A19" s="57"/>
      <c r="B19" s="54" t="s">
        <v>32</v>
      </c>
      <c r="C19" s="85">
        <v>807130</v>
      </c>
      <c r="D19" s="58">
        <v>440000</v>
      </c>
      <c r="E19" s="58">
        <f t="shared" si="0"/>
        <v>567330.58733000001</v>
      </c>
      <c r="F19" s="85">
        <v>43256</v>
      </c>
      <c r="G19" s="85">
        <f t="shared" si="2"/>
        <v>21045.15423</v>
      </c>
      <c r="H19" s="85">
        <v>21042.124230000001</v>
      </c>
      <c r="I19" s="86">
        <v>3.03</v>
      </c>
      <c r="J19" s="85">
        <v>268481.54675000004</v>
      </c>
      <c r="K19" s="85">
        <f t="shared" si="3"/>
        <v>188293.09690999999</v>
      </c>
      <c r="L19" s="85">
        <v>4618.9813100000001</v>
      </c>
      <c r="M19" s="85">
        <v>77998.806749999974</v>
      </c>
      <c r="N19" s="85">
        <v>32084.173759999998</v>
      </c>
      <c r="O19" s="85"/>
      <c r="P19" s="85">
        <v>73591.135090000025</v>
      </c>
      <c r="Q19" s="85">
        <f t="shared" si="4"/>
        <v>42173.258049999997</v>
      </c>
      <c r="R19" s="85">
        <v>23967.241880000001</v>
      </c>
      <c r="S19" s="85">
        <v>8017.6075600000004</v>
      </c>
      <c r="T19" s="85">
        <v>10146.091189999999</v>
      </c>
      <c r="U19" s="85">
        <v>42.317419999999998</v>
      </c>
      <c r="V19" s="86">
        <f t="shared" si="5"/>
        <v>912.93000000000006</v>
      </c>
      <c r="W19" s="107">
        <v>308.93</v>
      </c>
      <c r="X19" s="85">
        <v>604</v>
      </c>
      <c r="Y19" s="85">
        <f t="shared" si="6"/>
        <v>3168.6013899999998</v>
      </c>
      <c r="Z19" s="85">
        <v>3090.6013899999998</v>
      </c>
      <c r="AA19" s="85">
        <v>78</v>
      </c>
      <c r="AB19" s="85">
        <v>0</v>
      </c>
      <c r="AC19" s="85">
        <v>139862.65024000002</v>
      </c>
      <c r="AD19" s="85">
        <f t="shared" si="7"/>
        <v>443518</v>
      </c>
      <c r="AE19" s="85">
        <v>338376</v>
      </c>
      <c r="AF19" s="87">
        <v>28173</v>
      </c>
      <c r="AG19" s="85">
        <v>76969</v>
      </c>
      <c r="AH19" s="55">
        <f t="shared" si="1"/>
        <v>2397841.2375699999</v>
      </c>
      <c r="AI19" s="55"/>
      <c r="AJ19" s="55"/>
      <c r="AK19" s="56">
        <f t="shared" si="8"/>
        <v>84.899781161449312</v>
      </c>
      <c r="AL19" s="56" t="e">
        <f t="shared" si="9"/>
        <v>#DIV/0!</v>
      </c>
      <c r="AO19" s="37">
        <v>2824319.69172</v>
      </c>
      <c r="AP19" s="37">
        <v>2720848.7551020407</v>
      </c>
    </row>
    <row r="20" spans="1:42" ht="15.75" x14ac:dyDescent="0.25">
      <c r="A20" s="57"/>
      <c r="B20" s="54" t="s">
        <v>33</v>
      </c>
      <c r="C20" s="85">
        <v>421247</v>
      </c>
      <c r="D20" s="58">
        <v>510000</v>
      </c>
      <c r="E20" s="58">
        <f t="shared" si="0"/>
        <v>539076.27093000023</v>
      </c>
      <c r="F20" s="85">
        <v>211681</v>
      </c>
      <c r="G20" s="85">
        <f t="shared" si="2"/>
        <v>9173.7975000000006</v>
      </c>
      <c r="H20" s="85">
        <v>9173.7975000000006</v>
      </c>
      <c r="I20" s="86"/>
      <c r="J20" s="85">
        <v>180812.91080000019</v>
      </c>
      <c r="K20" s="85">
        <f t="shared" si="3"/>
        <v>95371.726339999979</v>
      </c>
      <c r="L20" s="85">
        <v>2745.3465799999999</v>
      </c>
      <c r="M20" s="85">
        <v>31092.513579999992</v>
      </c>
      <c r="N20" s="85">
        <v>21109.451779999996</v>
      </c>
      <c r="O20" s="85"/>
      <c r="P20" s="85">
        <v>40424.414399999994</v>
      </c>
      <c r="Q20" s="85">
        <f t="shared" si="4"/>
        <v>40605.6682</v>
      </c>
      <c r="R20" s="85">
        <v>26887.619930000001</v>
      </c>
      <c r="S20" s="85">
        <v>6510.3866099999996</v>
      </c>
      <c r="T20" s="85">
        <v>7201.0204299999996</v>
      </c>
      <c r="U20" s="85">
        <v>6.6412300000000002</v>
      </c>
      <c r="V20" s="86">
        <f t="shared" si="5"/>
        <v>354.18</v>
      </c>
      <c r="W20" s="107">
        <v>208.18</v>
      </c>
      <c r="X20" s="85">
        <v>146</v>
      </c>
      <c r="Y20" s="85">
        <f t="shared" si="6"/>
        <v>1076.9880900000001</v>
      </c>
      <c r="Z20" s="85">
        <v>1075.9880900000001</v>
      </c>
      <c r="AA20" s="85">
        <v>1</v>
      </c>
      <c r="AB20" s="85">
        <v>0</v>
      </c>
      <c r="AC20" s="85">
        <v>52950.490850000002</v>
      </c>
      <c r="AD20" s="85">
        <f t="shared" si="7"/>
        <v>335463</v>
      </c>
      <c r="AE20" s="85">
        <v>255710</v>
      </c>
      <c r="AF20" s="87">
        <v>21229</v>
      </c>
      <c r="AG20" s="85">
        <v>58524</v>
      </c>
      <c r="AH20" s="55">
        <f t="shared" si="1"/>
        <v>1858736.7617800001</v>
      </c>
      <c r="AI20" s="55"/>
      <c r="AJ20" s="55"/>
      <c r="AK20" s="56">
        <f t="shared" si="8"/>
        <v>93.517298267619196</v>
      </c>
      <c r="AL20" s="56" t="e">
        <f t="shared" si="9"/>
        <v>#DIV/0!</v>
      </c>
      <c r="AO20" s="37">
        <v>1987586.0361799998</v>
      </c>
      <c r="AP20" s="37">
        <v>1987586</v>
      </c>
    </row>
    <row r="21" spans="1:42" ht="15.75" x14ac:dyDescent="0.25">
      <c r="A21" s="57"/>
      <c r="B21" s="54" t="s">
        <v>34</v>
      </c>
      <c r="C21" s="85">
        <v>2042418</v>
      </c>
      <c r="D21" s="58">
        <v>2115400</v>
      </c>
      <c r="E21" s="58">
        <f t="shared" si="0"/>
        <v>954176.74633999995</v>
      </c>
      <c r="F21" s="85">
        <v>185079</v>
      </c>
      <c r="G21" s="85">
        <f t="shared" si="2"/>
        <v>22644.959429999999</v>
      </c>
      <c r="H21" s="85">
        <v>22103.15943</v>
      </c>
      <c r="I21" s="86">
        <v>541.79999999999995</v>
      </c>
      <c r="J21" s="85">
        <v>438326.7758699999</v>
      </c>
      <c r="K21" s="85">
        <f t="shared" si="3"/>
        <v>229851.21602999998</v>
      </c>
      <c r="L21" s="85">
        <v>8407.8963600000006</v>
      </c>
      <c r="M21" s="85">
        <v>122266.16538000001</v>
      </c>
      <c r="N21" s="85">
        <v>49708.983409999993</v>
      </c>
      <c r="O21" s="85"/>
      <c r="P21" s="85">
        <v>49468.170879999998</v>
      </c>
      <c r="Q21" s="85">
        <f t="shared" si="4"/>
        <v>67911.328419999991</v>
      </c>
      <c r="R21" s="85">
        <v>36465.376329999985</v>
      </c>
      <c r="S21" s="85">
        <v>22140.470570000001</v>
      </c>
      <c r="T21" s="85">
        <v>9206.0442700000003</v>
      </c>
      <c r="U21" s="85">
        <v>99.437250000000006</v>
      </c>
      <c r="V21" s="86">
        <f t="shared" si="5"/>
        <v>5802.0599999999995</v>
      </c>
      <c r="W21" s="107">
        <v>3792.06</v>
      </c>
      <c r="X21" s="85">
        <v>2010</v>
      </c>
      <c r="Y21" s="85">
        <f t="shared" si="6"/>
        <v>4561.4065899999996</v>
      </c>
      <c r="Z21" s="85">
        <v>4561.4065899999996</v>
      </c>
      <c r="AA21" s="85">
        <v>0</v>
      </c>
      <c r="AB21" s="85">
        <v>0</v>
      </c>
      <c r="AC21" s="85">
        <v>67328.653630000001</v>
      </c>
      <c r="AD21" s="85">
        <f t="shared" si="7"/>
        <v>1068348</v>
      </c>
      <c r="AE21" s="85">
        <v>815427</v>
      </c>
      <c r="AF21" s="87">
        <v>69482</v>
      </c>
      <c r="AG21" s="85">
        <v>183439</v>
      </c>
      <c r="AH21" s="55">
        <f t="shared" si="1"/>
        <v>6247671.3999699997</v>
      </c>
      <c r="AI21" s="55"/>
      <c r="AJ21" s="55"/>
      <c r="AK21" s="56">
        <f t="shared" si="8"/>
        <v>120.79641564037304</v>
      </c>
      <c r="AL21" s="56" t="e">
        <f t="shared" si="9"/>
        <v>#DIV/0!</v>
      </c>
      <c r="AO21" s="37">
        <v>5172066.8753699996</v>
      </c>
      <c r="AP21" s="37">
        <v>5304326</v>
      </c>
    </row>
    <row r="22" spans="1:42" ht="15.75" x14ac:dyDescent="0.25">
      <c r="A22" s="57"/>
      <c r="B22" s="54" t="s">
        <v>35</v>
      </c>
      <c r="C22" s="85">
        <v>3848195</v>
      </c>
      <c r="D22" s="58">
        <v>1387800</v>
      </c>
      <c r="E22" s="58">
        <f t="shared" si="0"/>
        <v>2260722.3118000003</v>
      </c>
      <c r="F22" s="85">
        <v>962563</v>
      </c>
      <c r="G22" s="85">
        <f t="shared" si="2"/>
        <v>19412.280780000001</v>
      </c>
      <c r="H22" s="85">
        <v>19412.280780000001</v>
      </c>
      <c r="I22" s="86"/>
      <c r="J22" s="85">
        <v>841232.31697000004</v>
      </c>
      <c r="K22" s="85">
        <f t="shared" si="3"/>
        <v>216190.77212999994</v>
      </c>
      <c r="L22" s="85">
        <v>8345.2483100000009</v>
      </c>
      <c r="M22" s="85">
        <v>81549.823949999962</v>
      </c>
      <c r="N22" s="85">
        <v>65056.632069999985</v>
      </c>
      <c r="O22" s="85"/>
      <c r="P22" s="85">
        <v>61239.067800000004</v>
      </c>
      <c r="Q22" s="85">
        <f t="shared" si="4"/>
        <v>114687.17395000004</v>
      </c>
      <c r="R22" s="85">
        <v>69781.151640000026</v>
      </c>
      <c r="S22" s="85">
        <v>33892.297010000002</v>
      </c>
      <c r="T22" s="85">
        <v>10818.17071</v>
      </c>
      <c r="U22" s="85">
        <v>195.55458999999999</v>
      </c>
      <c r="V22" s="86">
        <f t="shared" si="5"/>
        <v>100986.75</v>
      </c>
      <c r="W22" s="107">
        <v>99472.75</v>
      </c>
      <c r="X22" s="85">
        <v>1514</v>
      </c>
      <c r="Y22" s="85">
        <f t="shared" si="6"/>
        <v>5650.0179699999999</v>
      </c>
      <c r="Z22" s="85">
        <v>5163.0179699999999</v>
      </c>
      <c r="AA22" s="85">
        <v>487</v>
      </c>
      <c r="AB22" s="85">
        <v>0</v>
      </c>
      <c r="AC22" s="85">
        <v>103401.96103000001</v>
      </c>
      <c r="AD22" s="85">
        <f t="shared" si="7"/>
        <v>1213788</v>
      </c>
      <c r="AE22" s="85">
        <v>928325</v>
      </c>
      <c r="AF22" s="87">
        <v>76645</v>
      </c>
      <c r="AG22" s="85">
        <v>208818</v>
      </c>
      <c r="AH22" s="55">
        <f t="shared" si="1"/>
        <v>8813907.2728300001</v>
      </c>
      <c r="AI22" s="58"/>
      <c r="AJ22" s="58"/>
      <c r="AK22" s="56">
        <f t="shared" si="8"/>
        <v>117.86679300301064</v>
      </c>
      <c r="AL22" s="56" t="e">
        <f t="shared" si="9"/>
        <v>#DIV/0!</v>
      </c>
      <c r="AO22" s="37">
        <v>7477854.4900300018</v>
      </c>
      <c r="AP22" s="37">
        <v>7781073</v>
      </c>
    </row>
    <row r="23" spans="1:42" ht="15.75" x14ac:dyDescent="0.25">
      <c r="A23" s="57"/>
      <c r="B23" s="54" t="s">
        <v>36</v>
      </c>
      <c r="C23" s="85">
        <v>397214</v>
      </c>
      <c r="D23" s="58">
        <v>343500</v>
      </c>
      <c r="E23" s="58">
        <f t="shared" si="0"/>
        <v>362868.80219000013</v>
      </c>
      <c r="F23" s="85">
        <v>7025</v>
      </c>
      <c r="G23" s="85">
        <f t="shared" si="2"/>
        <v>16653.50187</v>
      </c>
      <c r="H23" s="85">
        <v>16517.211869999999</v>
      </c>
      <c r="I23" s="86">
        <v>136.29</v>
      </c>
      <c r="J23" s="85">
        <v>175837.50145000007</v>
      </c>
      <c r="K23" s="85">
        <f t="shared" si="3"/>
        <v>129425.79106000003</v>
      </c>
      <c r="L23" s="85">
        <v>3382.8400900000001</v>
      </c>
      <c r="M23" s="85">
        <v>33196.226439999999</v>
      </c>
      <c r="N23" s="85">
        <v>22153.029890000002</v>
      </c>
      <c r="O23" s="85"/>
      <c r="P23" s="85">
        <v>70693.694640000031</v>
      </c>
      <c r="Q23" s="85">
        <f t="shared" si="4"/>
        <v>30882.569159999999</v>
      </c>
      <c r="R23" s="85">
        <v>21018.056359999999</v>
      </c>
      <c r="S23" s="85">
        <v>4446.0905700000003</v>
      </c>
      <c r="T23" s="85">
        <v>5328.7812000000004</v>
      </c>
      <c r="U23" s="85">
        <v>89.641030000000001</v>
      </c>
      <c r="V23" s="86">
        <f t="shared" si="5"/>
        <v>349</v>
      </c>
      <c r="W23" s="107"/>
      <c r="X23" s="85">
        <v>349</v>
      </c>
      <c r="Y23" s="85">
        <f t="shared" si="6"/>
        <v>2695.4385200000002</v>
      </c>
      <c r="Z23" s="85">
        <v>2694.4385200000002</v>
      </c>
      <c r="AA23" s="85">
        <v>1</v>
      </c>
      <c r="AB23" s="85">
        <v>1.2999999999999999E-4</v>
      </c>
      <c r="AC23" s="85">
        <v>51490.536700000004</v>
      </c>
      <c r="AD23" s="85">
        <f t="shared" si="7"/>
        <v>256614</v>
      </c>
      <c r="AE23" s="85">
        <v>195969</v>
      </c>
      <c r="AF23" s="87">
        <v>15677</v>
      </c>
      <c r="AG23" s="85">
        <v>44968</v>
      </c>
      <c r="AH23" s="55">
        <f t="shared" si="1"/>
        <v>1411687.3388900002</v>
      </c>
      <c r="AI23" s="55"/>
      <c r="AJ23" s="55"/>
      <c r="AK23" s="56">
        <f t="shared" si="8"/>
        <v>183.89764053385909</v>
      </c>
      <c r="AL23" s="56" t="e">
        <f t="shared" si="9"/>
        <v>#DIV/0!</v>
      </c>
      <c r="AO23" s="37">
        <v>767648.42376000003</v>
      </c>
      <c r="AP23" s="37">
        <v>928918</v>
      </c>
    </row>
    <row r="24" spans="1:42" ht="15.75" x14ac:dyDescent="0.25">
      <c r="A24" s="57"/>
      <c r="B24" s="54" t="s">
        <v>37</v>
      </c>
      <c r="C24" s="85">
        <v>0</v>
      </c>
      <c r="D24" s="58">
        <v>42550</v>
      </c>
      <c r="E24" s="58">
        <f t="shared" si="0"/>
        <v>212237.78262000004</v>
      </c>
      <c r="F24" s="85">
        <v>7446</v>
      </c>
      <c r="G24" s="85">
        <f t="shared" si="2"/>
        <v>14843.61289</v>
      </c>
      <c r="H24" s="85">
        <v>14843.61289</v>
      </c>
      <c r="I24" s="86"/>
      <c r="J24" s="85">
        <v>96255.137200000041</v>
      </c>
      <c r="K24" s="85">
        <f t="shared" si="3"/>
        <v>54903.816439999995</v>
      </c>
      <c r="L24" s="85">
        <v>2903.46549</v>
      </c>
      <c r="M24" s="85">
        <v>10317.545539999999</v>
      </c>
      <c r="N24" s="85">
        <v>18266.951019999997</v>
      </c>
      <c r="O24" s="85"/>
      <c r="P24" s="85">
        <v>23415.854389999997</v>
      </c>
      <c r="Q24" s="85">
        <f t="shared" si="4"/>
        <v>38037.298090000004</v>
      </c>
      <c r="R24" s="85">
        <v>11796.930470000001</v>
      </c>
      <c r="S24" s="85">
        <v>4282.1233400000001</v>
      </c>
      <c r="T24" s="85">
        <v>21957.741310000001</v>
      </c>
      <c r="U24" s="85">
        <v>0.50297000000000003</v>
      </c>
      <c r="V24" s="86">
        <f t="shared" si="5"/>
        <v>29</v>
      </c>
      <c r="W24" s="107"/>
      <c r="X24" s="85">
        <v>29</v>
      </c>
      <c r="Y24" s="85">
        <f t="shared" si="6"/>
        <v>722.79377999999997</v>
      </c>
      <c r="Z24" s="85">
        <v>722.79377999999997</v>
      </c>
      <c r="AA24" s="85">
        <v>0</v>
      </c>
      <c r="AB24" s="85">
        <v>0.12422</v>
      </c>
      <c r="AC24" s="85">
        <v>49269.54138000001</v>
      </c>
      <c r="AD24" s="85">
        <f t="shared" si="7"/>
        <v>183555</v>
      </c>
      <c r="AE24" s="85">
        <v>139249</v>
      </c>
      <c r="AF24" s="87">
        <v>12202</v>
      </c>
      <c r="AG24" s="85">
        <v>32104</v>
      </c>
      <c r="AH24" s="55">
        <f t="shared" si="1"/>
        <v>487612.32400000002</v>
      </c>
      <c r="AI24" s="55"/>
      <c r="AJ24" s="55"/>
      <c r="AK24" s="56">
        <f t="shared" si="8"/>
        <v>112.27723259887374</v>
      </c>
      <c r="AL24" s="56" t="e">
        <f t="shared" si="9"/>
        <v>#DIV/0!</v>
      </c>
      <c r="AO24" s="37">
        <v>434293.14448999998</v>
      </c>
      <c r="AP24" s="37">
        <v>444250</v>
      </c>
    </row>
    <row r="25" spans="1:42" ht="15.75" x14ac:dyDescent="0.25">
      <c r="A25" s="57"/>
      <c r="B25" s="54" t="s">
        <v>38</v>
      </c>
      <c r="C25" s="85">
        <v>1382020</v>
      </c>
      <c r="D25" s="58">
        <v>298182</v>
      </c>
      <c r="E25" s="58">
        <f t="shared" si="0"/>
        <v>672166.89689999982</v>
      </c>
      <c r="F25" s="85">
        <v>218318</v>
      </c>
      <c r="G25" s="85">
        <f t="shared" si="2"/>
        <v>13046.048119999999</v>
      </c>
      <c r="H25" s="85">
        <v>13046.048119999999</v>
      </c>
      <c r="I25" s="86"/>
      <c r="J25" s="85">
        <v>298794.81418999989</v>
      </c>
      <c r="K25" s="85">
        <f t="shared" si="3"/>
        <v>83486.530039999998</v>
      </c>
      <c r="L25" s="85">
        <v>5198.7836500000003</v>
      </c>
      <c r="M25" s="85">
        <v>27968.644820000005</v>
      </c>
      <c r="N25" s="85">
        <v>24436.09043</v>
      </c>
      <c r="O25" s="85"/>
      <c r="P25" s="85">
        <v>25883.011139999991</v>
      </c>
      <c r="Q25" s="85">
        <f t="shared" si="4"/>
        <v>54147.291409999991</v>
      </c>
      <c r="R25" s="85">
        <v>33993.415639999992</v>
      </c>
      <c r="S25" s="85">
        <v>13057.894829999999</v>
      </c>
      <c r="T25" s="85">
        <v>6981.9146799999999</v>
      </c>
      <c r="U25" s="85">
        <v>114.06626</v>
      </c>
      <c r="V25" s="86">
        <f t="shared" si="5"/>
        <v>1485.6399999999999</v>
      </c>
      <c r="W25" s="107">
        <v>334.64</v>
      </c>
      <c r="X25" s="85">
        <v>1151</v>
      </c>
      <c r="Y25" s="85">
        <f t="shared" si="6"/>
        <v>2888.57314</v>
      </c>
      <c r="Z25" s="85">
        <v>2871.57314</v>
      </c>
      <c r="AA25" s="85">
        <v>17</v>
      </c>
      <c r="AB25" s="85">
        <v>0</v>
      </c>
      <c r="AC25" s="85">
        <v>70141.094970000006</v>
      </c>
      <c r="AD25" s="85">
        <f t="shared" si="7"/>
        <v>413395</v>
      </c>
      <c r="AE25" s="85">
        <v>315140</v>
      </c>
      <c r="AF25" s="87">
        <v>26732</v>
      </c>
      <c r="AG25" s="85">
        <v>71523</v>
      </c>
      <c r="AH25" s="55">
        <f t="shared" si="1"/>
        <v>2835904.99187</v>
      </c>
      <c r="AI25" s="55"/>
      <c r="AJ25" s="55"/>
      <c r="AK25" s="56">
        <f t="shared" si="8"/>
        <v>96.078061601055012</v>
      </c>
      <c r="AL25" s="56" t="e">
        <f t="shared" si="9"/>
        <v>#DIV/0!</v>
      </c>
      <c r="AO25" s="37">
        <v>2951667.5759399999</v>
      </c>
      <c r="AP25" s="37">
        <v>3076322</v>
      </c>
    </row>
    <row r="26" spans="1:42" ht="15.75" x14ac:dyDescent="0.25">
      <c r="A26" s="57"/>
      <c r="B26" s="54" t="s">
        <v>39</v>
      </c>
      <c r="C26" s="85">
        <v>206944</v>
      </c>
      <c r="D26" s="58">
        <v>1443708</v>
      </c>
      <c r="E26" s="58">
        <f t="shared" si="0"/>
        <v>491186.63682999986</v>
      </c>
      <c r="F26" s="85">
        <v>37652</v>
      </c>
      <c r="G26" s="85">
        <f t="shared" si="2"/>
        <v>16174.46819</v>
      </c>
      <c r="H26" s="85">
        <v>16174.46819</v>
      </c>
      <c r="I26" s="86"/>
      <c r="J26" s="85">
        <v>185740.96624999994</v>
      </c>
      <c r="K26" s="85">
        <f t="shared" si="3"/>
        <v>223083.16020999997</v>
      </c>
      <c r="L26" s="85">
        <v>4778.9008299999996</v>
      </c>
      <c r="M26" s="85">
        <v>165284.90096</v>
      </c>
      <c r="N26" s="85">
        <v>22509.16113</v>
      </c>
      <c r="O26" s="85"/>
      <c r="P26" s="85">
        <v>30510.197289999993</v>
      </c>
      <c r="Q26" s="85">
        <f t="shared" si="4"/>
        <v>19945.308639999999</v>
      </c>
      <c r="R26" s="85">
        <v>13367.030290000001</v>
      </c>
      <c r="S26" s="85">
        <v>4852.2957900000001</v>
      </c>
      <c r="T26" s="85">
        <v>1710.9825599999999</v>
      </c>
      <c r="U26" s="85">
        <v>15</v>
      </c>
      <c r="V26" s="86">
        <f t="shared" si="5"/>
        <v>7155.62</v>
      </c>
      <c r="W26" s="107">
        <v>6842.62</v>
      </c>
      <c r="X26" s="85">
        <v>313</v>
      </c>
      <c r="Y26" s="85">
        <f t="shared" si="6"/>
        <v>1435.1135400000001</v>
      </c>
      <c r="Z26" s="85">
        <v>1434.1135400000001</v>
      </c>
      <c r="AA26" s="85">
        <v>1</v>
      </c>
      <c r="AB26" s="85">
        <v>0</v>
      </c>
      <c r="AC26" s="85">
        <v>34492.330629999997</v>
      </c>
      <c r="AD26" s="85">
        <f t="shared" si="7"/>
        <v>321931</v>
      </c>
      <c r="AE26" s="85">
        <v>245665</v>
      </c>
      <c r="AF26" s="87">
        <v>19892</v>
      </c>
      <c r="AG26" s="85">
        <v>56374</v>
      </c>
      <c r="AH26" s="55">
        <f t="shared" si="1"/>
        <v>2498261.96746</v>
      </c>
      <c r="AI26" s="55"/>
      <c r="AJ26" s="55"/>
      <c r="AK26" s="56">
        <f t="shared" si="8"/>
        <v>107.60184693299479</v>
      </c>
      <c r="AL26" s="56" t="e">
        <f t="shared" si="9"/>
        <v>#DIV/0!</v>
      </c>
      <c r="AO26" s="37">
        <v>2321764.9498300003</v>
      </c>
      <c r="AP26" s="37">
        <v>2321969.4</v>
      </c>
    </row>
    <row r="27" spans="1:42" ht="15.75" x14ac:dyDescent="0.25">
      <c r="A27" s="57"/>
      <c r="B27" s="54" t="s">
        <v>40</v>
      </c>
      <c r="C27" s="85">
        <v>834898</v>
      </c>
      <c r="D27" s="58">
        <v>3535542</v>
      </c>
      <c r="E27" s="58">
        <f t="shared" si="0"/>
        <v>4298034.6735199988</v>
      </c>
      <c r="F27" s="85">
        <v>2438375</v>
      </c>
      <c r="G27" s="85">
        <f t="shared" si="2"/>
        <v>27651.342999999997</v>
      </c>
      <c r="H27" s="85">
        <v>27266.152999999998</v>
      </c>
      <c r="I27" s="86">
        <v>385.19</v>
      </c>
      <c r="J27" s="85">
        <v>1122987.2632999993</v>
      </c>
      <c r="K27" s="85">
        <f t="shared" si="3"/>
        <v>534825.81425000005</v>
      </c>
      <c r="L27" s="85">
        <v>13884.83755</v>
      </c>
      <c r="M27" s="85">
        <v>279577.83327000006</v>
      </c>
      <c r="N27" s="85">
        <v>55255.313239999989</v>
      </c>
      <c r="O27" s="85"/>
      <c r="P27" s="85">
        <v>186107.83018999995</v>
      </c>
      <c r="Q27" s="85">
        <f t="shared" si="4"/>
        <v>165741.60143000007</v>
      </c>
      <c r="R27" s="85">
        <v>120708.56970000005</v>
      </c>
      <c r="S27" s="85">
        <v>43175.707649999997</v>
      </c>
      <c r="T27" s="85">
        <v>1171.8904500000001</v>
      </c>
      <c r="U27" s="85">
        <v>685.43362999999999</v>
      </c>
      <c r="V27" s="86">
        <f t="shared" si="5"/>
        <v>4202.33</v>
      </c>
      <c r="W27" s="107">
        <v>2318.33</v>
      </c>
      <c r="X27" s="85">
        <v>1884</v>
      </c>
      <c r="Y27" s="85">
        <f t="shared" si="6"/>
        <v>4251.3242799999998</v>
      </c>
      <c r="Z27" s="85">
        <v>3968.3242799999998</v>
      </c>
      <c r="AA27" s="85">
        <v>283</v>
      </c>
      <c r="AB27" s="85">
        <v>-2.7399999999999998E-3</v>
      </c>
      <c r="AC27" s="85">
        <v>92991.97709</v>
      </c>
      <c r="AD27" s="85">
        <f t="shared" si="7"/>
        <v>1571069</v>
      </c>
      <c r="AE27" s="85">
        <v>1189453</v>
      </c>
      <c r="AF27" s="87">
        <v>98748</v>
      </c>
      <c r="AG27" s="85">
        <v>282868</v>
      </c>
      <c r="AH27" s="55">
        <f t="shared" si="1"/>
        <v>10332535.650609998</v>
      </c>
      <c r="AI27" s="55"/>
      <c r="AJ27" s="55"/>
      <c r="AK27" s="88">
        <f t="shared" si="8"/>
        <v>123.83785302587737</v>
      </c>
      <c r="AL27" s="56" t="e">
        <f t="shared" si="9"/>
        <v>#DIV/0!</v>
      </c>
      <c r="AO27" s="37">
        <v>8343600.4405300003</v>
      </c>
      <c r="AP27" s="37">
        <v>8393542</v>
      </c>
    </row>
    <row r="28" spans="1:42" ht="15.75" x14ac:dyDescent="0.25">
      <c r="A28" s="57"/>
      <c r="B28" s="54" t="s">
        <v>41</v>
      </c>
      <c r="C28" s="85">
        <v>1</v>
      </c>
      <c r="D28" s="58">
        <v>213122</v>
      </c>
      <c r="E28" s="58">
        <f t="shared" si="0"/>
        <v>204895.05023000005</v>
      </c>
      <c r="F28" s="85">
        <v>52364</v>
      </c>
      <c r="G28" s="85">
        <f t="shared" si="2"/>
        <v>9170.1542000000009</v>
      </c>
      <c r="H28" s="85">
        <v>9170.1542000000009</v>
      </c>
      <c r="I28" s="86"/>
      <c r="J28" s="85">
        <v>87218.007080000025</v>
      </c>
      <c r="K28" s="85">
        <f t="shared" si="3"/>
        <v>43903.059310000011</v>
      </c>
      <c r="L28" s="85">
        <v>1200.5398499999999</v>
      </c>
      <c r="M28" s="85">
        <v>10423.24994</v>
      </c>
      <c r="N28" s="85">
        <v>11399.596750000001</v>
      </c>
      <c r="O28" s="85"/>
      <c r="P28" s="85">
        <v>20879.672770000012</v>
      </c>
      <c r="Q28" s="85">
        <f t="shared" si="4"/>
        <v>10920.704470000001</v>
      </c>
      <c r="R28" s="85">
        <v>6730.8446199999998</v>
      </c>
      <c r="S28" s="85">
        <v>2350.9533499999998</v>
      </c>
      <c r="T28" s="85">
        <v>1811.9065000000001</v>
      </c>
      <c r="U28" s="85">
        <v>27</v>
      </c>
      <c r="V28" s="86">
        <f t="shared" si="5"/>
        <v>564</v>
      </c>
      <c r="W28" s="107"/>
      <c r="X28" s="85">
        <v>564</v>
      </c>
      <c r="Y28" s="85">
        <f t="shared" si="6"/>
        <v>755.52517</v>
      </c>
      <c r="Z28" s="85">
        <v>755.52517</v>
      </c>
      <c r="AA28" s="85">
        <v>0</v>
      </c>
      <c r="AB28" s="85">
        <v>-0.4</v>
      </c>
      <c r="AC28" s="85">
        <v>11060.634700000001</v>
      </c>
      <c r="AD28" s="85">
        <f t="shared" si="7"/>
        <v>141132</v>
      </c>
      <c r="AE28" s="85">
        <v>107189</v>
      </c>
      <c r="AF28" s="87">
        <v>9248</v>
      </c>
      <c r="AG28" s="85">
        <v>24695</v>
      </c>
      <c r="AH28" s="55">
        <f t="shared" si="1"/>
        <v>570210.68492999999</v>
      </c>
      <c r="AI28" s="55"/>
      <c r="AJ28" s="55"/>
      <c r="AK28" s="56">
        <f t="shared" si="8"/>
        <v>95.682863685496784</v>
      </c>
      <c r="AL28" s="56" t="e">
        <f t="shared" si="9"/>
        <v>#DIV/0!</v>
      </c>
      <c r="AO28" s="37">
        <v>595938.14708999998</v>
      </c>
      <c r="AP28" s="37">
        <v>612738.69999999995</v>
      </c>
    </row>
    <row r="29" spans="1:42" ht="15.75" x14ac:dyDescent="0.25">
      <c r="A29" s="57"/>
      <c r="B29" s="54" t="s">
        <v>42</v>
      </c>
      <c r="C29" s="85">
        <v>1176866</v>
      </c>
      <c r="D29" s="58">
        <v>2481190</v>
      </c>
      <c r="E29" s="58">
        <f t="shared" si="0"/>
        <v>-101313.48206000178</v>
      </c>
      <c r="F29" s="85">
        <v>-1901977</v>
      </c>
      <c r="G29" s="85">
        <f t="shared" si="2"/>
        <v>34287.442589999999</v>
      </c>
      <c r="H29" s="85">
        <v>33822.002589999996</v>
      </c>
      <c r="I29" s="86">
        <v>465.44</v>
      </c>
      <c r="J29" s="85">
        <v>1138351.0548199983</v>
      </c>
      <c r="K29" s="85">
        <f t="shared" si="3"/>
        <v>385213.88162999996</v>
      </c>
      <c r="L29" s="85">
        <v>18073.048139999999</v>
      </c>
      <c r="M29" s="85">
        <v>98843.07031000001</v>
      </c>
      <c r="N29" s="85">
        <v>99785.548409999974</v>
      </c>
      <c r="O29" s="85">
        <v>98</v>
      </c>
      <c r="P29" s="85">
        <v>168414.21476999993</v>
      </c>
      <c r="Q29" s="85">
        <f t="shared" si="4"/>
        <v>229395.75621000005</v>
      </c>
      <c r="R29" s="85">
        <v>143147.52844000008</v>
      </c>
      <c r="S29" s="85">
        <v>47695.637159999998</v>
      </c>
      <c r="T29" s="85">
        <v>38332.578589999997</v>
      </c>
      <c r="U29" s="85">
        <v>220.01202000000001</v>
      </c>
      <c r="V29" s="86">
        <f t="shared" si="5"/>
        <v>4341.8900000000003</v>
      </c>
      <c r="W29" s="107">
        <v>1398.89</v>
      </c>
      <c r="X29" s="85">
        <v>2943</v>
      </c>
      <c r="Y29" s="85">
        <f t="shared" si="6"/>
        <v>9073.4926899999991</v>
      </c>
      <c r="Z29" s="85">
        <v>8967.4926899999991</v>
      </c>
      <c r="AA29" s="85">
        <v>106</v>
      </c>
      <c r="AB29" s="85">
        <v>0</v>
      </c>
      <c r="AC29" s="85">
        <v>179765.41846000002</v>
      </c>
      <c r="AD29" s="85">
        <f t="shared" si="7"/>
        <v>2119803</v>
      </c>
      <c r="AE29" s="85">
        <v>1644341</v>
      </c>
      <c r="AF29" s="87">
        <v>110115</v>
      </c>
      <c r="AG29" s="85">
        <v>365347</v>
      </c>
      <c r="AH29" s="55">
        <f t="shared" si="1"/>
        <v>5856310.9363999981</v>
      </c>
      <c r="AI29" s="55"/>
      <c r="AJ29" s="55"/>
      <c r="AK29" s="56">
        <f t="shared" si="8"/>
        <v>46.484381229347335</v>
      </c>
      <c r="AL29" s="56" t="e">
        <f t="shared" si="9"/>
        <v>#DIV/0!</v>
      </c>
      <c r="AO29" s="37">
        <v>12598448.729490001</v>
      </c>
      <c r="AP29" s="37">
        <v>14112900.89992</v>
      </c>
    </row>
    <row r="30" spans="1:42" ht="15.75" x14ac:dyDescent="0.25">
      <c r="A30" s="57"/>
      <c r="B30" s="54" t="s">
        <v>43</v>
      </c>
      <c r="C30" s="85">
        <v>298766</v>
      </c>
      <c r="D30" s="58">
        <v>1009000</v>
      </c>
      <c r="E30" s="58">
        <f t="shared" si="0"/>
        <v>1601261.1995499998</v>
      </c>
      <c r="F30" s="85">
        <v>463941</v>
      </c>
      <c r="G30" s="85">
        <f t="shared" si="2"/>
        <v>29942.458340000001</v>
      </c>
      <c r="H30" s="85">
        <v>29942.458340000001</v>
      </c>
      <c r="I30" s="86"/>
      <c r="J30" s="85">
        <v>629782.23363999976</v>
      </c>
      <c r="K30" s="85">
        <f t="shared" si="3"/>
        <v>333504.19792000006</v>
      </c>
      <c r="L30" s="85">
        <v>11115.53507</v>
      </c>
      <c r="M30" s="85">
        <v>143992.57782000003</v>
      </c>
      <c r="N30" s="85">
        <v>77409.104749999999</v>
      </c>
      <c r="O30" s="85"/>
      <c r="P30" s="85">
        <v>100986.98028</v>
      </c>
      <c r="Q30" s="85">
        <f t="shared" si="4"/>
        <v>134810.20715999996</v>
      </c>
      <c r="R30" s="85">
        <v>110966.04415999996</v>
      </c>
      <c r="S30" s="85">
        <v>21084.825130000001</v>
      </c>
      <c r="T30" s="85">
        <v>2181.3971099999999</v>
      </c>
      <c r="U30" s="85">
        <v>577.94075999999995</v>
      </c>
      <c r="V30" s="86">
        <f t="shared" si="5"/>
        <v>2384.27</v>
      </c>
      <c r="W30" s="107">
        <v>376.27</v>
      </c>
      <c r="X30" s="85">
        <v>2008</v>
      </c>
      <c r="Y30" s="85">
        <f t="shared" si="6"/>
        <v>6896.8364899999997</v>
      </c>
      <c r="Z30" s="85">
        <v>6724.8364899999997</v>
      </c>
      <c r="AA30" s="85">
        <v>172</v>
      </c>
      <c r="AB30" s="85">
        <v>-4.0000000000000001E-3</v>
      </c>
      <c r="AC30" s="85">
        <v>174821.20741</v>
      </c>
      <c r="AD30" s="85">
        <f t="shared" si="7"/>
        <v>952207</v>
      </c>
      <c r="AE30" s="85">
        <v>725350</v>
      </c>
      <c r="AF30" s="87">
        <v>60477</v>
      </c>
      <c r="AG30" s="85">
        <v>166380</v>
      </c>
      <c r="AH30" s="55">
        <f t="shared" si="1"/>
        <v>4036055.4069599998</v>
      </c>
      <c r="AI30" s="55"/>
      <c r="AJ30" s="55"/>
      <c r="AK30" s="56">
        <f t="shared" si="8"/>
        <v>106.00340662772267</v>
      </c>
      <c r="AL30" s="56" t="e">
        <f t="shared" si="9"/>
        <v>#DIV/0!</v>
      </c>
      <c r="AO30" s="37">
        <v>3807477.0758400005</v>
      </c>
      <c r="AP30" s="37">
        <v>3445076</v>
      </c>
    </row>
    <row r="31" spans="1:42" ht="15.75" x14ac:dyDescent="0.25">
      <c r="A31" s="57"/>
      <c r="B31" s="54" t="s">
        <v>44</v>
      </c>
      <c r="C31" s="85">
        <v>84323</v>
      </c>
      <c r="D31" s="58">
        <v>329000</v>
      </c>
      <c r="E31" s="58">
        <f t="shared" si="0"/>
        <v>585248.54249000002</v>
      </c>
      <c r="F31" s="85">
        <v>66639</v>
      </c>
      <c r="G31" s="85">
        <f t="shared" si="2"/>
        <v>25804.038130000001</v>
      </c>
      <c r="H31" s="85">
        <v>25804.038130000001</v>
      </c>
      <c r="I31" s="86"/>
      <c r="J31" s="85">
        <v>297994.57055</v>
      </c>
      <c r="K31" s="85">
        <f t="shared" si="3"/>
        <v>129138.41316</v>
      </c>
      <c r="L31" s="85">
        <v>5834.2719999999999</v>
      </c>
      <c r="M31" s="85">
        <v>29181.938750000001</v>
      </c>
      <c r="N31" s="85">
        <v>34192.712810000005</v>
      </c>
      <c r="O31" s="85"/>
      <c r="P31" s="85">
        <v>59929.489599999994</v>
      </c>
      <c r="Q31" s="85">
        <f t="shared" si="4"/>
        <v>61820.110880000007</v>
      </c>
      <c r="R31" s="85">
        <v>22107.326270000009</v>
      </c>
      <c r="S31" s="85">
        <v>14511.36795</v>
      </c>
      <c r="T31" s="85">
        <v>24915.289509999999</v>
      </c>
      <c r="U31" s="85">
        <v>286.12714999999997</v>
      </c>
      <c r="V31" s="86">
        <f t="shared" si="5"/>
        <v>873</v>
      </c>
      <c r="W31" s="107"/>
      <c r="X31" s="85">
        <v>873</v>
      </c>
      <c r="Y31" s="85">
        <f t="shared" si="6"/>
        <v>2979.4097700000002</v>
      </c>
      <c r="Z31" s="85">
        <v>2928.4097700000002</v>
      </c>
      <c r="AA31" s="85">
        <v>51</v>
      </c>
      <c r="AB31" s="85">
        <v>0</v>
      </c>
      <c r="AC31" s="85">
        <v>173913.42126999999</v>
      </c>
      <c r="AD31" s="85">
        <f t="shared" si="7"/>
        <v>434643</v>
      </c>
      <c r="AE31" s="85">
        <v>332088</v>
      </c>
      <c r="AF31" s="87">
        <v>26080</v>
      </c>
      <c r="AG31" s="85">
        <v>76475</v>
      </c>
      <c r="AH31" s="55">
        <f t="shared" si="1"/>
        <v>1607127.96376</v>
      </c>
      <c r="AI31" s="55"/>
      <c r="AJ31" s="55"/>
      <c r="AK31" s="56">
        <f t="shared" si="8"/>
        <v>114.44010846388809</v>
      </c>
      <c r="AL31" s="56" t="e">
        <f t="shared" si="9"/>
        <v>#DIV/0!</v>
      </c>
      <c r="AO31" s="37">
        <v>1404339.77679</v>
      </c>
      <c r="AP31" s="37">
        <v>1461424</v>
      </c>
    </row>
    <row r="32" spans="1:42" ht="15.75" x14ac:dyDescent="0.25">
      <c r="A32" s="57"/>
      <c r="B32" s="54" t="s">
        <v>45</v>
      </c>
      <c r="C32" s="85">
        <v>11813</v>
      </c>
      <c r="D32" s="58">
        <v>321400</v>
      </c>
      <c r="E32" s="58">
        <f>SUM(H32,I32,J32,K32,Q32,V32,Y32,AB32)</f>
        <v>228585.62165999995</v>
      </c>
      <c r="F32" s="85">
        <v>40165</v>
      </c>
      <c r="G32" s="85">
        <f t="shared" si="2"/>
        <v>11540.170529999999</v>
      </c>
      <c r="H32" s="85">
        <v>11540.170529999999</v>
      </c>
      <c r="I32" s="86"/>
      <c r="J32" s="85">
        <v>133146.44915999996</v>
      </c>
      <c r="K32" s="85">
        <f t="shared" si="3"/>
        <v>68193.475879999984</v>
      </c>
      <c r="L32" s="85">
        <v>1114.75145</v>
      </c>
      <c r="M32" s="85">
        <v>22196.15148</v>
      </c>
      <c r="N32" s="85">
        <v>17158.250870000003</v>
      </c>
      <c r="O32" s="85"/>
      <c r="P32" s="85">
        <v>27724.322079999984</v>
      </c>
      <c r="Q32" s="85">
        <f t="shared" si="4"/>
        <v>14702.64194</v>
      </c>
      <c r="R32" s="85">
        <v>7991.7963100000006</v>
      </c>
      <c r="S32" s="85">
        <v>4663.8652599999996</v>
      </c>
      <c r="T32" s="85">
        <v>1915.9287099999999</v>
      </c>
      <c r="U32" s="85">
        <v>131.05166</v>
      </c>
      <c r="V32" s="86">
        <f t="shared" si="5"/>
        <v>161</v>
      </c>
      <c r="W32" s="107"/>
      <c r="X32" s="85">
        <v>161</v>
      </c>
      <c r="Y32" s="85">
        <f t="shared" si="6"/>
        <v>841.88414999999998</v>
      </c>
      <c r="Z32" s="85">
        <v>818.88414999999998</v>
      </c>
      <c r="AA32" s="85">
        <v>23</v>
      </c>
      <c r="AB32" s="85">
        <v>0</v>
      </c>
      <c r="AC32" s="85">
        <v>28160.591860000004</v>
      </c>
      <c r="AD32" s="85">
        <f t="shared" si="7"/>
        <v>217344</v>
      </c>
      <c r="AE32" s="85">
        <v>163405</v>
      </c>
      <c r="AF32" s="87">
        <v>16275</v>
      </c>
      <c r="AG32" s="85">
        <v>37664</v>
      </c>
      <c r="AH32" s="55">
        <f t="shared" si="1"/>
        <v>807303.21351999999</v>
      </c>
      <c r="AI32" s="55"/>
      <c r="AJ32" s="55"/>
      <c r="AK32" s="56">
        <f t="shared" si="8"/>
        <v>101.05196897518017</v>
      </c>
      <c r="AL32" s="56" t="e">
        <f t="shared" si="9"/>
        <v>#DIV/0!</v>
      </c>
      <c r="AO32" s="37">
        <v>798899.04344000004</v>
      </c>
      <c r="AP32" s="37">
        <v>764180</v>
      </c>
    </row>
    <row r="33" spans="1:42" ht="15.75" x14ac:dyDescent="0.25">
      <c r="A33" s="57"/>
      <c r="B33" s="54" t="s">
        <v>46</v>
      </c>
      <c r="C33" s="85">
        <v>685923</v>
      </c>
      <c r="D33" s="58">
        <v>281</v>
      </c>
      <c r="E33" s="58">
        <f>SUM(F33,H33,I33,J33,K33,Q33,V33,Y33,AB33)</f>
        <v>771052.31603999995</v>
      </c>
      <c r="F33" s="85">
        <v>238163</v>
      </c>
      <c r="G33" s="85">
        <f t="shared" si="2"/>
        <v>24914.374680000001</v>
      </c>
      <c r="H33" s="85">
        <v>24914.374680000001</v>
      </c>
      <c r="I33" s="86"/>
      <c r="J33" s="85">
        <v>302483.50620999996</v>
      </c>
      <c r="K33" s="85">
        <f t="shared" si="3"/>
        <v>128119.50259999999</v>
      </c>
      <c r="L33" s="85">
        <v>3619.9508900000001</v>
      </c>
      <c r="M33" s="85">
        <v>37060.703819999995</v>
      </c>
      <c r="N33" s="85">
        <v>35999.564050000008</v>
      </c>
      <c r="O33" s="85"/>
      <c r="P33" s="85">
        <v>51439.283839999989</v>
      </c>
      <c r="Q33" s="85">
        <f t="shared" si="4"/>
        <v>50160.369900000012</v>
      </c>
      <c r="R33" s="85">
        <v>35821.591580000008</v>
      </c>
      <c r="S33" s="85">
        <v>7785.20543</v>
      </c>
      <c r="T33" s="85">
        <v>6500.1458899999998</v>
      </c>
      <c r="U33" s="85">
        <v>53.427</v>
      </c>
      <c r="V33" s="86">
        <f t="shared" si="5"/>
        <v>23408.78</v>
      </c>
      <c r="W33" s="107">
        <v>22515.78</v>
      </c>
      <c r="X33" s="85">
        <v>893</v>
      </c>
      <c r="Y33" s="85">
        <f t="shared" si="6"/>
        <v>3802.7826500000001</v>
      </c>
      <c r="Z33" s="85">
        <v>3786.7826500000001</v>
      </c>
      <c r="AA33" s="85">
        <v>16</v>
      </c>
      <c r="AB33" s="85">
        <v>0</v>
      </c>
      <c r="AC33" s="85">
        <v>24385.705890000001</v>
      </c>
      <c r="AD33" s="85">
        <f t="shared" si="7"/>
        <v>409443</v>
      </c>
      <c r="AE33" s="85">
        <v>313107</v>
      </c>
      <c r="AF33" s="87">
        <v>24854</v>
      </c>
      <c r="AG33" s="85">
        <v>71482</v>
      </c>
      <c r="AH33" s="55">
        <f t="shared" si="1"/>
        <v>1891085.02193</v>
      </c>
      <c r="AI33" s="55"/>
      <c r="AJ33" s="55"/>
      <c r="AK33" s="56">
        <f t="shared" si="8"/>
        <v>105.1846380492032</v>
      </c>
      <c r="AL33" s="88" t="e">
        <f t="shared" si="9"/>
        <v>#DIV/0!</v>
      </c>
      <c r="AO33" s="37">
        <v>1797871.8727399998</v>
      </c>
      <c r="AP33" s="37">
        <v>1522997.6</v>
      </c>
    </row>
    <row r="34" spans="1:42" ht="15.75" x14ac:dyDescent="0.25">
      <c r="A34" s="57"/>
      <c r="B34" s="54" t="s">
        <v>47</v>
      </c>
      <c r="C34" s="85">
        <v>332745</v>
      </c>
      <c r="D34" s="58">
        <v>352800</v>
      </c>
      <c r="E34" s="58">
        <f>SUM(F34,H34,I34,J34,K34,Q34,V34,Y34,AB34)</f>
        <v>595214.18898000009</v>
      </c>
      <c r="F34" s="85">
        <v>158136</v>
      </c>
      <c r="G34" s="85">
        <f t="shared" si="2"/>
        <v>17574.603770000002</v>
      </c>
      <c r="H34" s="85">
        <v>17574.603770000002</v>
      </c>
      <c r="I34" s="86"/>
      <c r="J34" s="85">
        <v>234629.66351000004</v>
      </c>
      <c r="K34" s="85">
        <f t="shared" si="3"/>
        <v>152628.66928</v>
      </c>
      <c r="L34" s="85">
        <v>3364.58896</v>
      </c>
      <c r="M34" s="85">
        <v>46547.448069999999</v>
      </c>
      <c r="N34" s="85">
        <v>21681.227719999992</v>
      </c>
      <c r="O34" s="85"/>
      <c r="P34" s="85">
        <v>81035.404530000014</v>
      </c>
      <c r="Q34" s="85">
        <f t="shared" si="4"/>
        <v>30344.637479999998</v>
      </c>
      <c r="R34" s="85">
        <v>13083.86529</v>
      </c>
      <c r="S34" s="85">
        <v>8074.0379599999997</v>
      </c>
      <c r="T34" s="85">
        <v>9136.3567299999995</v>
      </c>
      <c r="U34" s="85">
        <v>50.377499999999998</v>
      </c>
      <c r="V34" s="86">
        <f t="shared" si="5"/>
        <v>280</v>
      </c>
      <c r="W34" s="107"/>
      <c r="X34" s="85">
        <v>280</v>
      </c>
      <c r="Y34" s="85">
        <f t="shared" si="6"/>
        <v>1619.84259</v>
      </c>
      <c r="Z34" s="85">
        <v>1617.84259</v>
      </c>
      <c r="AA34" s="85">
        <v>2</v>
      </c>
      <c r="AB34" s="85">
        <v>0.77234999999999998</v>
      </c>
      <c r="AC34" s="85">
        <v>75798.673500000004</v>
      </c>
      <c r="AD34" s="85">
        <f t="shared" si="7"/>
        <v>410001</v>
      </c>
      <c r="AE34" s="85">
        <v>310405</v>
      </c>
      <c r="AF34" s="87">
        <v>27881</v>
      </c>
      <c r="AG34" s="85">
        <v>71715</v>
      </c>
      <c r="AH34" s="55">
        <f t="shared" si="1"/>
        <v>1766558.8624800001</v>
      </c>
      <c r="AI34" s="55"/>
      <c r="AJ34" s="55"/>
      <c r="AK34" s="56">
        <f t="shared" si="8"/>
        <v>107.98780817537956</v>
      </c>
      <c r="AL34" s="88" t="e">
        <f t="shared" si="9"/>
        <v>#DIV/0!</v>
      </c>
      <c r="AO34" s="37">
        <v>1635887.3212899999</v>
      </c>
      <c r="AP34" s="37">
        <v>1522086</v>
      </c>
    </row>
    <row r="35" spans="1:42" ht="15.75" x14ac:dyDescent="0.25">
      <c r="A35" s="57"/>
      <c r="B35" s="54" t="s">
        <v>135</v>
      </c>
      <c r="C35" s="108">
        <v>1073360</v>
      </c>
      <c r="D35" s="58">
        <v>770609</v>
      </c>
      <c r="E35" s="58">
        <f>SUM(F35,H35,I35,J35,K35,Q35,V35,Y35,AB35)</f>
        <v>2445511.0359899998</v>
      </c>
      <c r="F35" s="85">
        <v>1083909</v>
      </c>
      <c r="G35" s="85">
        <f t="shared" si="2"/>
        <v>14480.01915</v>
      </c>
      <c r="H35" s="85">
        <v>13144.48926</v>
      </c>
      <c r="I35" s="86">
        <v>1335.5298899999998</v>
      </c>
      <c r="J35" s="85">
        <v>847831.80055000004</v>
      </c>
      <c r="K35" s="85">
        <f t="shared" si="3"/>
        <v>247899.06286000001</v>
      </c>
      <c r="L35" s="85">
        <v>17404.57213</v>
      </c>
      <c r="M35" s="85">
        <v>65546.90300999998</v>
      </c>
      <c r="N35" s="85">
        <v>73930.128450000004</v>
      </c>
      <c r="O35" s="85">
        <v>168</v>
      </c>
      <c r="P35" s="85">
        <v>90849.459270000007</v>
      </c>
      <c r="Q35" s="85">
        <f t="shared" si="4"/>
        <v>241287.67040999993</v>
      </c>
      <c r="R35" s="85">
        <v>166439.4050099999</v>
      </c>
      <c r="S35" s="85">
        <v>63849.530429999999</v>
      </c>
      <c r="T35" s="85">
        <v>7905.1926000000003</v>
      </c>
      <c r="U35" s="85">
        <v>3093.5423700000001</v>
      </c>
      <c r="V35" s="86">
        <f t="shared" si="5"/>
        <v>1951.1</v>
      </c>
      <c r="W35" s="107">
        <v>628.1</v>
      </c>
      <c r="X35" s="85">
        <v>1323</v>
      </c>
      <c r="Y35" s="85">
        <f t="shared" si="6"/>
        <v>8152.3830200000002</v>
      </c>
      <c r="Z35" s="85">
        <v>8101.3830200000002</v>
      </c>
      <c r="AA35" s="85">
        <v>51</v>
      </c>
      <c r="AB35" s="85">
        <v>0</v>
      </c>
      <c r="AC35" s="85">
        <v>142302.26607000001</v>
      </c>
      <c r="AD35" s="85">
        <f t="shared" si="7"/>
        <v>1491847</v>
      </c>
      <c r="AE35" s="85">
        <v>1142658</v>
      </c>
      <c r="AF35" s="87">
        <v>92512</v>
      </c>
      <c r="AG35" s="85">
        <v>256677</v>
      </c>
      <c r="AH35" s="55">
        <f t="shared" si="1"/>
        <v>5923629.3020599997</v>
      </c>
      <c r="AI35" s="55"/>
      <c r="AJ35" s="55"/>
      <c r="AK35" s="56">
        <f t="shared" si="8"/>
        <v>117.79964437163007</v>
      </c>
      <c r="AL35" s="56" t="e">
        <f t="shared" si="9"/>
        <v>#DIV/0!</v>
      </c>
      <c r="AO35" s="37">
        <v>5028562.9754300006</v>
      </c>
      <c r="AP35" s="37">
        <v>5108764.3</v>
      </c>
    </row>
    <row r="36" spans="1:42" ht="15.75" x14ac:dyDescent="0.25">
      <c r="A36" s="57"/>
      <c r="B36" s="54" t="s">
        <v>48</v>
      </c>
      <c r="C36" s="108">
        <v>144393</v>
      </c>
      <c r="D36" s="58">
        <v>8685000</v>
      </c>
      <c r="E36" s="58">
        <f>SUM(F36,H36,I36,J36,K36,Q36,V36,Y36,AB36)</f>
        <v>4691972.8627699995</v>
      </c>
      <c r="F36" s="85">
        <v>369957</v>
      </c>
      <c r="G36" s="85">
        <f t="shared" si="2"/>
        <v>39416.294150000002</v>
      </c>
      <c r="H36" s="85">
        <v>7438.2121500000003</v>
      </c>
      <c r="I36" s="86">
        <v>31978.081999999999</v>
      </c>
      <c r="J36" s="85">
        <v>1433794.4468200002</v>
      </c>
      <c r="K36" s="85">
        <f t="shared" si="3"/>
        <v>2783476.40222</v>
      </c>
      <c r="L36" s="85">
        <v>11647.859899999999</v>
      </c>
      <c r="M36" s="85">
        <v>2649071.2824300001</v>
      </c>
      <c r="N36" s="85">
        <v>53346.572479999995</v>
      </c>
      <c r="O36" s="85">
        <v>98</v>
      </c>
      <c r="P36" s="85">
        <v>69312.687409999999</v>
      </c>
      <c r="Q36" s="85">
        <f t="shared" si="4"/>
        <v>59412.526970000006</v>
      </c>
      <c r="R36" s="85">
        <v>40363.399100000002</v>
      </c>
      <c r="S36" s="85">
        <v>18483.405289999999</v>
      </c>
      <c r="T36" s="85">
        <v>208.16300000000001</v>
      </c>
      <c r="U36" s="85">
        <v>357.55957999999998</v>
      </c>
      <c r="V36" s="86">
        <f t="shared" si="5"/>
        <v>3054</v>
      </c>
      <c r="W36" s="107"/>
      <c r="X36" s="85">
        <v>3054</v>
      </c>
      <c r="Y36" s="85">
        <f t="shared" si="6"/>
        <v>2862.1540599999998</v>
      </c>
      <c r="Z36" s="85">
        <v>2863.1540599999998</v>
      </c>
      <c r="AA36" s="85">
        <v>-1</v>
      </c>
      <c r="AB36" s="85">
        <v>3.8550000000000001E-2</v>
      </c>
      <c r="AC36" s="85">
        <v>111947.94363000001</v>
      </c>
      <c r="AD36" s="85">
        <f t="shared" si="7"/>
        <v>2519929</v>
      </c>
      <c r="AE36" s="85">
        <v>1938817</v>
      </c>
      <c r="AF36" s="87">
        <v>127578</v>
      </c>
      <c r="AG36" s="85">
        <v>453534</v>
      </c>
      <c r="AH36" s="55">
        <f t="shared" si="1"/>
        <v>16153242.806399999</v>
      </c>
      <c r="AI36" s="55"/>
      <c r="AJ36" s="55"/>
      <c r="AK36" s="56">
        <f t="shared" si="8"/>
        <v>89.864663904562335</v>
      </c>
      <c r="AL36" s="56" t="e">
        <f t="shared" si="9"/>
        <v>#DIV/0!</v>
      </c>
      <c r="AO36" s="37">
        <v>17975077.304640003</v>
      </c>
      <c r="AP36" s="37">
        <v>46718294.5</v>
      </c>
    </row>
    <row r="37" spans="1:42" ht="15.75" x14ac:dyDescent="0.25">
      <c r="A37" s="57"/>
      <c r="B37" s="54" t="s">
        <v>49</v>
      </c>
      <c r="C37" s="108">
        <v>23288776</v>
      </c>
      <c r="D37" s="58">
        <v>46598269</v>
      </c>
      <c r="E37" s="58">
        <f>SUM(F37,H37,I37,J37,K37,Q37,V37,Y37,AB37)</f>
        <v>66690284.954390004</v>
      </c>
      <c r="F37" s="85">
        <v>27180846</v>
      </c>
      <c r="G37" s="85">
        <f t="shared" si="2"/>
        <v>1639478.36121</v>
      </c>
      <c r="H37" s="85">
        <v>53030.093110000002</v>
      </c>
      <c r="I37" s="86">
        <v>1586448.2681</v>
      </c>
      <c r="J37" s="85">
        <v>23953346.06851</v>
      </c>
      <c r="K37" s="85">
        <f t="shared" si="3"/>
        <v>8157838.9623000054</v>
      </c>
      <c r="L37" s="85">
        <v>371975.13222000003</v>
      </c>
      <c r="M37" s="85">
        <v>4870960.3581200046</v>
      </c>
      <c r="N37" s="85">
        <v>1556660.3856199998</v>
      </c>
      <c r="O37" s="85">
        <v>8169.03</v>
      </c>
      <c r="P37" s="85">
        <v>1350074.0563400008</v>
      </c>
      <c r="Q37" s="85">
        <f t="shared" si="4"/>
        <v>5336387.2939600023</v>
      </c>
      <c r="R37" s="85">
        <v>4548023.7711900026</v>
      </c>
      <c r="S37" s="85">
        <v>737914.57039999997</v>
      </c>
      <c r="T37" s="85">
        <v>7905.3236200000001</v>
      </c>
      <c r="U37" s="85">
        <v>42543.628750000003</v>
      </c>
      <c r="V37" s="86">
        <f t="shared" si="5"/>
        <v>91814</v>
      </c>
      <c r="W37" s="107">
        <v>34767</v>
      </c>
      <c r="X37" s="85">
        <v>57047</v>
      </c>
      <c r="Y37" s="85">
        <f t="shared" si="6"/>
        <v>330358.57085999998</v>
      </c>
      <c r="Z37" s="85">
        <v>157244.57086000001</v>
      </c>
      <c r="AA37" s="85">
        <v>173114</v>
      </c>
      <c r="AB37" s="85">
        <v>215.69755000000001</v>
      </c>
      <c r="AC37" s="85">
        <v>1588715.9200599999</v>
      </c>
      <c r="AD37" s="85">
        <f t="shared" si="7"/>
        <v>49966237</v>
      </c>
      <c r="AE37" s="85">
        <v>38300954</v>
      </c>
      <c r="AF37" s="87">
        <v>2679722</v>
      </c>
      <c r="AG37" s="85">
        <v>8985561</v>
      </c>
      <c r="AH37" s="55">
        <f t="shared" si="1"/>
        <v>188132282.87445</v>
      </c>
      <c r="AI37" s="55"/>
      <c r="AJ37" s="55"/>
      <c r="AK37" s="56">
        <f t="shared" si="8"/>
        <v>104.78312677825426</v>
      </c>
      <c r="AL37" s="56" t="e">
        <f t="shared" si="9"/>
        <v>#DIV/0!</v>
      </c>
      <c r="AO37" s="37">
        <v>179544444.47204</v>
      </c>
      <c r="AP37" s="37">
        <v>181490261.53726897</v>
      </c>
    </row>
    <row r="38" spans="1:42" ht="15.75" x14ac:dyDescent="0.25">
      <c r="A38" s="57"/>
      <c r="B38" s="59" t="s">
        <v>50</v>
      </c>
      <c r="C38" s="89">
        <f>SUM(C4:C37)</f>
        <v>44098020</v>
      </c>
      <c r="D38" s="109">
        <f t="shared" ref="D38:AJ38" si="10">SUM(D4:D37)</f>
        <v>81883624</v>
      </c>
      <c r="E38" s="109">
        <f t="shared" si="10"/>
        <v>101798112.97536999</v>
      </c>
      <c r="F38" s="89">
        <f t="shared" si="10"/>
        <v>34771336</v>
      </c>
      <c r="G38" s="89">
        <f t="shared" si="10"/>
        <v>2921730.9932500003</v>
      </c>
      <c r="H38" s="89">
        <f t="shared" si="10"/>
        <v>708821.72230999998</v>
      </c>
      <c r="I38" s="90">
        <f t="shared" si="10"/>
        <v>2212909.2709400002</v>
      </c>
      <c r="J38" s="89">
        <f t="shared" si="10"/>
        <v>38576457.979280002</v>
      </c>
      <c r="K38" s="89">
        <f t="shared" si="10"/>
        <v>17167208.509830005</v>
      </c>
      <c r="L38" s="89">
        <f t="shared" si="10"/>
        <v>609029.41853000002</v>
      </c>
      <c r="M38" s="89">
        <f t="shared" si="10"/>
        <v>10124658.912750006</v>
      </c>
      <c r="N38" s="89">
        <f t="shared" si="10"/>
        <v>2934279.25721</v>
      </c>
      <c r="O38" s="89">
        <f t="shared" si="10"/>
        <v>8869.0299999999988</v>
      </c>
      <c r="P38" s="89">
        <f t="shared" si="10"/>
        <v>3490371.8913400006</v>
      </c>
      <c r="Q38" s="89">
        <f>SUM(Q4:Q37)</f>
        <v>7669182.9736800026</v>
      </c>
      <c r="R38" s="89">
        <f>SUM(R4:R37)</f>
        <v>5979551.3283600025</v>
      </c>
      <c r="S38" s="89">
        <f>SUM(S4:S37)</f>
        <v>1303801.72049</v>
      </c>
      <c r="T38" s="89">
        <f>SUM(T4:T37)</f>
        <v>333841.51173000003</v>
      </c>
      <c r="U38" s="89">
        <f>SUM(U4:U37)</f>
        <v>51988.413100000005</v>
      </c>
      <c r="V38" s="90">
        <f t="shared" si="10"/>
        <v>284928.63404999999</v>
      </c>
      <c r="W38" s="110">
        <f t="shared" si="10"/>
        <v>195504.63404999999</v>
      </c>
      <c r="X38" s="89">
        <f t="shared" si="10"/>
        <v>89424</v>
      </c>
      <c r="Y38" s="89">
        <f t="shared" si="10"/>
        <v>447196.29151999991</v>
      </c>
      <c r="Z38" s="89">
        <f t="shared" si="10"/>
        <v>272597.29151999997</v>
      </c>
      <c r="AA38" s="89">
        <f t="shared" si="10"/>
        <v>174599</v>
      </c>
      <c r="AB38" s="89">
        <f t="shared" si="10"/>
        <v>236.59376</v>
      </c>
      <c r="AC38" s="89">
        <f t="shared" si="10"/>
        <v>4732947.8741299994</v>
      </c>
      <c r="AD38" s="89">
        <f t="shared" si="10"/>
        <v>74098709</v>
      </c>
      <c r="AE38" s="89">
        <f t="shared" si="10"/>
        <v>56760622</v>
      </c>
      <c r="AF38" s="89">
        <f t="shared" si="10"/>
        <v>4117406</v>
      </c>
      <c r="AG38" s="89">
        <f t="shared" si="10"/>
        <v>13220681</v>
      </c>
      <c r="AH38" s="60">
        <f t="shared" si="10"/>
        <v>306611413.8495</v>
      </c>
      <c r="AI38" s="60">
        <f t="shared" si="10"/>
        <v>0</v>
      </c>
      <c r="AJ38" s="60">
        <f t="shared" si="10"/>
        <v>0</v>
      </c>
      <c r="AK38" s="56">
        <f t="shared" si="8"/>
        <v>119.02300589506436</v>
      </c>
      <c r="AL38" s="56">
        <f t="shared" si="9"/>
        <v>113.4387124797845</v>
      </c>
      <c r="AM38" s="91">
        <v>270288164.54888809</v>
      </c>
      <c r="AO38" s="91">
        <v>257606847.97342572</v>
      </c>
      <c r="AP38" s="37">
        <v>331650753.42749119</v>
      </c>
    </row>
    <row r="40" spans="1:42" x14ac:dyDescent="0.2">
      <c r="A40" s="61"/>
      <c r="B40" s="61"/>
      <c r="C40" s="93"/>
      <c r="D40" s="61"/>
      <c r="E40" s="61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126"/>
      <c r="W40" s="111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61"/>
      <c r="AI40" s="61"/>
      <c r="AJ40" s="61"/>
      <c r="AK40" s="61"/>
      <c r="AL40" s="61"/>
      <c r="AM40" s="61"/>
      <c r="AN40" s="61"/>
    </row>
  </sheetData>
  <conditionalFormatting sqref="AK4:AL38">
    <cfRule type="cellIs" dxfId="1" priority="1" operator="lessThan">
      <formula>100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144"/>
  <sheetViews>
    <sheetView zoomScale="90" workbookViewId="0">
      <pane xSplit="2" ySplit="9" topLeftCell="C40" activePane="bottomRight" state="frozen"/>
      <selection pane="topRight" activeCell="C1" sqref="C1"/>
      <selection pane="bottomLeft" activeCell="A12" sqref="A12"/>
      <selection pane="bottomRight" activeCell="B53" sqref="B53"/>
    </sheetView>
  </sheetViews>
  <sheetFormatPr defaultColWidth="9.140625" defaultRowHeight="12.75" x14ac:dyDescent="0.2"/>
  <cols>
    <col min="1" max="1" width="4.85546875" style="28" customWidth="1"/>
    <col min="2" max="2" width="20" style="28" customWidth="1"/>
    <col min="3" max="3" width="18" style="30" customWidth="1"/>
    <col min="4" max="4" width="13.42578125" style="30" customWidth="1"/>
    <col min="5" max="5" width="17" style="30" customWidth="1"/>
    <col min="6" max="6" width="13.28515625" style="30" customWidth="1"/>
    <col min="7" max="7" width="16.42578125" style="30" customWidth="1"/>
    <col min="8" max="8" width="14.5703125" style="30" customWidth="1"/>
    <col min="9" max="9" width="16.28515625" style="30" customWidth="1"/>
    <col min="10" max="10" width="13.85546875" style="30" customWidth="1"/>
    <col min="11" max="11" width="16.42578125" style="30" customWidth="1"/>
    <col min="12" max="12" width="13.28515625" style="30" customWidth="1"/>
    <col min="13" max="13" width="9.140625" style="28"/>
    <col min="14" max="14" width="7.42578125" style="28" customWidth="1"/>
    <col min="15" max="16384" width="9.140625" style="28"/>
  </cols>
  <sheetData>
    <row r="1" spans="1:13" x14ac:dyDescent="0.2">
      <c r="A1" s="237" t="s">
        <v>138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3" x14ac:dyDescent="0.2">
      <c r="A2" s="237" t="s">
        <v>139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x14ac:dyDescent="0.2">
      <c r="A3" s="238" t="s">
        <v>220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</row>
    <row r="4" spans="1:13" x14ac:dyDescent="0.2">
      <c r="B4" s="62" t="s">
        <v>219</v>
      </c>
      <c r="C4" s="72" t="s">
        <v>163</v>
      </c>
    </row>
    <row r="5" spans="1:13" ht="12.75" customHeight="1" x14ac:dyDescent="0.2">
      <c r="A5" s="239" t="s">
        <v>140</v>
      </c>
      <c r="B5" s="239" t="s">
        <v>65</v>
      </c>
      <c r="C5" s="244" t="s">
        <v>141</v>
      </c>
      <c r="D5" s="244"/>
      <c r="E5" s="244"/>
      <c r="F5" s="244"/>
      <c r="G5" s="244"/>
      <c r="H5" s="244"/>
      <c r="I5" s="244"/>
      <c r="J5" s="244"/>
      <c r="K5" s="244"/>
      <c r="L5" s="244"/>
    </row>
    <row r="6" spans="1:13" ht="25.5" customHeight="1" x14ac:dyDescent="0.2">
      <c r="A6" s="240"/>
      <c r="B6" s="240"/>
      <c r="C6" s="243" t="s">
        <v>222</v>
      </c>
      <c r="D6" s="243"/>
      <c r="E6" s="243" t="s">
        <v>223</v>
      </c>
      <c r="F6" s="243"/>
      <c r="G6" s="245" t="s">
        <v>162</v>
      </c>
      <c r="H6" s="246"/>
      <c r="I6" s="245" t="s">
        <v>175</v>
      </c>
      <c r="J6" s="246"/>
      <c r="K6" s="243" t="s">
        <v>224</v>
      </c>
      <c r="L6" s="243"/>
    </row>
    <row r="7" spans="1:13" ht="12.75" customHeight="1" x14ac:dyDescent="0.2">
      <c r="A7" s="240"/>
      <c r="B7" s="240"/>
      <c r="C7" s="242" t="s">
        <v>66</v>
      </c>
      <c r="D7" s="242" t="s">
        <v>142</v>
      </c>
      <c r="E7" s="242" t="s">
        <v>66</v>
      </c>
      <c r="F7" s="242" t="s">
        <v>142</v>
      </c>
      <c r="G7" s="242" t="s">
        <v>66</v>
      </c>
      <c r="H7" s="242" t="s">
        <v>142</v>
      </c>
      <c r="I7" s="242" t="s">
        <v>66</v>
      </c>
      <c r="J7" s="242" t="s">
        <v>142</v>
      </c>
      <c r="K7" s="242" t="s">
        <v>66</v>
      </c>
      <c r="L7" s="242" t="s">
        <v>142</v>
      </c>
    </row>
    <row r="8" spans="1:13" ht="17.25" customHeight="1" x14ac:dyDescent="0.2">
      <c r="A8" s="240"/>
      <c r="B8" s="240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3" ht="47.25" customHeight="1" x14ac:dyDescent="0.2">
      <c r="A9" s="241"/>
      <c r="B9" s="241"/>
      <c r="C9" s="242"/>
      <c r="D9" s="242"/>
      <c r="E9" s="242"/>
      <c r="F9" s="242"/>
      <c r="G9" s="242"/>
      <c r="H9" s="242"/>
      <c r="I9" s="242"/>
      <c r="J9" s="242"/>
      <c r="K9" s="242"/>
      <c r="L9" s="242"/>
    </row>
    <row r="10" spans="1:13" ht="15" x14ac:dyDescent="0.25">
      <c r="A10" s="31">
        <v>1</v>
      </c>
      <c r="B10" s="31" t="s">
        <v>17</v>
      </c>
      <c r="C10" s="32">
        <v>172207</v>
      </c>
      <c r="D10" s="32">
        <v>63693</v>
      </c>
      <c r="E10" s="32">
        <v>135687</v>
      </c>
      <c r="F10" s="32">
        <v>70063</v>
      </c>
      <c r="G10" s="32">
        <v>149375</v>
      </c>
      <c r="H10" s="32">
        <v>76950</v>
      </c>
      <c r="I10" s="32">
        <v>169177</v>
      </c>
      <c r="J10" s="32">
        <v>91096</v>
      </c>
      <c r="K10" s="32">
        <v>194554</v>
      </c>
      <c r="L10" s="32">
        <v>104760</v>
      </c>
      <c r="M10" s="63"/>
    </row>
    <row r="11" spans="1:13" ht="15" x14ac:dyDescent="0.25">
      <c r="A11" s="31">
        <v>2</v>
      </c>
      <c r="B11" s="31" t="s">
        <v>18</v>
      </c>
      <c r="C11" s="32">
        <v>315672</v>
      </c>
      <c r="D11" s="32">
        <v>189403</v>
      </c>
      <c r="E11" s="32">
        <v>289460</v>
      </c>
      <c r="F11" s="32">
        <v>191676</v>
      </c>
      <c r="G11" s="32">
        <v>312974</v>
      </c>
      <c r="H11" s="32">
        <v>193785</v>
      </c>
      <c r="I11" s="32">
        <v>327173</v>
      </c>
      <c r="J11" s="32">
        <v>196304</v>
      </c>
      <c r="K11" s="32">
        <v>331426</v>
      </c>
      <c r="L11" s="32">
        <v>198856</v>
      </c>
      <c r="M11" s="63"/>
    </row>
    <row r="12" spans="1:13" s="66" customFormat="1" ht="15" x14ac:dyDescent="0.25">
      <c r="A12" s="64">
        <v>3</v>
      </c>
      <c r="B12" s="31" t="s">
        <v>19</v>
      </c>
      <c r="C12" s="32">
        <v>113498</v>
      </c>
      <c r="D12" s="32">
        <v>8543</v>
      </c>
      <c r="E12" s="32">
        <v>177130</v>
      </c>
      <c r="F12" s="32">
        <v>20816</v>
      </c>
      <c r="G12" s="32">
        <v>183330</v>
      </c>
      <c r="H12" s="32">
        <v>22125</v>
      </c>
      <c r="I12" s="32">
        <v>190113</v>
      </c>
      <c r="J12" s="32">
        <v>23881</v>
      </c>
      <c r="K12" s="32">
        <v>197907</v>
      </c>
      <c r="L12" s="32">
        <v>25879</v>
      </c>
      <c r="M12" s="65"/>
    </row>
    <row r="13" spans="1:13" ht="15" x14ac:dyDescent="0.25">
      <c r="A13" s="31">
        <v>4</v>
      </c>
      <c r="B13" s="31" t="s">
        <v>20</v>
      </c>
      <c r="C13" s="32">
        <v>113830</v>
      </c>
      <c r="D13" s="32">
        <v>24355</v>
      </c>
      <c r="E13" s="32">
        <v>58921</v>
      </c>
      <c r="F13" s="32">
        <v>22179</v>
      </c>
      <c r="G13" s="32">
        <v>60868</v>
      </c>
      <c r="H13" s="32">
        <v>22833</v>
      </c>
      <c r="I13" s="32">
        <v>63374</v>
      </c>
      <c r="J13" s="32">
        <v>23531</v>
      </c>
      <c r="K13" s="32">
        <v>66220</v>
      </c>
      <c r="L13" s="32">
        <v>24343</v>
      </c>
      <c r="M13" s="63"/>
    </row>
    <row r="14" spans="1:13" ht="15" x14ac:dyDescent="0.25">
      <c r="A14" s="31">
        <v>5</v>
      </c>
      <c r="B14" s="31" t="s">
        <v>21</v>
      </c>
      <c r="C14" s="32">
        <v>5263</v>
      </c>
      <c r="D14" s="32">
        <v>84804</v>
      </c>
      <c r="E14" s="32">
        <v>11500</v>
      </c>
      <c r="F14" s="32">
        <v>20500</v>
      </c>
      <c r="G14" s="32">
        <v>11750</v>
      </c>
      <c r="H14" s="32">
        <v>20650</v>
      </c>
      <c r="I14" s="32">
        <v>12204</v>
      </c>
      <c r="J14" s="32">
        <v>21000</v>
      </c>
      <c r="K14" s="32">
        <v>12750</v>
      </c>
      <c r="L14" s="32">
        <v>21200</v>
      </c>
      <c r="M14" s="63"/>
    </row>
    <row r="15" spans="1:13" ht="15" x14ac:dyDescent="0.25">
      <c r="A15" s="31">
        <v>6</v>
      </c>
      <c r="B15" s="31" t="s">
        <v>22</v>
      </c>
      <c r="C15" s="32">
        <v>385000</v>
      </c>
      <c r="D15" s="32">
        <v>2500</v>
      </c>
      <c r="E15" s="32">
        <v>754250</v>
      </c>
      <c r="F15" s="32">
        <v>2625</v>
      </c>
      <c r="G15" s="32">
        <v>784570</v>
      </c>
      <c r="H15" s="32">
        <v>2820</v>
      </c>
      <c r="I15" s="32">
        <v>815000</v>
      </c>
      <c r="J15" s="32">
        <v>3000</v>
      </c>
      <c r="K15" s="32">
        <v>837500</v>
      </c>
      <c r="L15" s="32">
        <v>3200</v>
      </c>
      <c r="M15" s="63"/>
    </row>
    <row r="16" spans="1:13" ht="15" x14ac:dyDescent="0.25">
      <c r="A16" s="31">
        <v>7</v>
      </c>
      <c r="B16" s="31" t="s">
        <v>23</v>
      </c>
      <c r="C16" s="32">
        <v>24691</v>
      </c>
      <c r="D16" s="32">
        <v>0</v>
      </c>
      <c r="E16" s="32">
        <v>27180</v>
      </c>
      <c r="F16" s="32">
        <v>0</v>
      </c>
      <c r="G16" s="32">
        <v>28320</v>
      </c>
      <c r="H16" s="32">
        <v>0</v>
      </c>
      <c r="I16" s="32">
        <v>28460</v>
      </c>
      <c r="J16" s="32">
        <v>0</v>
      </c>
      <c r="K16" s="32">
        <v>28730</v>
      </c>
      <c r="L16" s="32">
        <v>0</v>
      </c>
      <c r="M16" s="63"/>
    </row>
    <row r="17" spans="1:15" ht="15" x14ac:dyDescent="0.25">
      <c r="A17" s="31">
        <v>8</v>
      </c>
      <c r="B17" s="31" t="s">
        <v>24</v>
      </c>
      <c r="C17" s="32">
        <v>251191</v>
      </c>
      <c r="D17" s="32">
        <v>23936</v>
      </c>
      <c r="E17" s="32">
        <v>100903</v>
      </c>
      <c r="F17" s="32">
        <v>19144</v>
      </c>
      <c r="G17" s="32">
        <v>155926</v>
      </c>
      <c r="H17" s="32">
        <v>19623</v>
      </c>
      <c r="I17" s="32">
        <v>201486</v>
      </c>
      <c r="J17" s="32">
        <v>20153</v>
      </c>
      <c r="K17" s="32">
        <v>217619</v>
      </c>
      <c r="L17" s="32">
        <v>20737</v>
      </c>
      <c r="M17" s="63"/>
    </row>
    <row r="18" spans="1:15" s="66" customFormat="1" ht="15" x14ac:dyDescent="0.25">
      <c r="A18" s="31">
        <v>9</v>
      </c>
      <c r="B18" s="31" t="s">
        <v>25</v>
      </c>
      <c r="C18" s="32">
        <v>285147</v>
      </c>
      <c r="D18" s="32">
        <v>3819546</v>
      </c>
      <c r="E18" s="32">
        <v>207601</v>
      </c>
      <c r="F18" s="32">
        <v>3519546</v>
      </c>
      <c r="G18" s="32">
        <v>209677</v>
      </c>
      <c r="H18" s="32">
        <v>3501351</v>
      </c>
      <c r="I18" s="32">
        <v>211774</v>
      </c>
      <c r="J18" s="32">
        <v>3573537</v>
      </c>
      <c r="K18" s="32">
        <v>213892</v>
      </c>
      <c r="L18" s="32">
        <v>3706102</v>
      </c>
      <c r="M18" s="65"/>
    </row>
    <row r="19" spans="1:15" s="66" customFormat="1" ht="15" x14ac:dyDescent="0.25">
      <c r="A19" s="31">
        <v>10</v>
      </c>
      <c r="B19" s="31" t="s">
        <v>26</v>
      </c>
      <c r="C19" s="32">
        <v>70393</v>
      </c>
      <c r="D19" s="32">
        <v>3895</v>
      </c>
      <c r="E19" s="32">
        <v>52950</v>
      </c>
      <c r="F19" s="32">
        <v>4012</v>
      </c>
      <c r="G19" s="32">
        <v>56012</v>
      </c>
      <c r="H19" s="32">
        <v>4213</v>
      </c>
      <c r="I19" s="32">
        <v>59433</v>
      </c>
      <c r="J19" s="32">
        <v>4507</v>
      </c>
      <c r="K19" s="32">
        <v>63337</v>
      </c>
      <c r="L19" s="32">
        <v>4313</v>
      </c>
      <c r="M19" s="65"/>
    </row>
    <row r="20" spans="1:15" s="66" customFormat="1" ht="15" x14ac:dyDescent="0.25">
      <c r="A20" s="31">
        <v>11</v>
      </c>
      <c r="B20" s="31" t="s">
        <v>27</v>
      </c>
      <c r="C20" s="32">
        <v>128795</v>
      </c>
      <c r="D20" s="32">
        <v>28434</v>
      </c>
      <c r="E20" s="32">
        <v>181334</v>
      </c>
      <c r="F20" s="32">
        <v>28861</v>
      </c>
      <c r="G20" s="32">
        <v>185274</v>
      </c>
      <c r="H20" s="32">
        <v>29438</v>
      </c>
      <c r="I20" s="32">
        <v>185274</v>
      </c>
      <c r="J20" s="32">
        <v>30321</v>
      </c>
      <c r="K20" s="32">
        <v>198571</v>
      </c>
      <c r="L20" s="32">
        <v>31234</v>
      </c>
      <c r="M20" s="65"/>
    </row>
    <row r="21" spans="1:15" ht="15" x14ac:dyDescent="0.25">
      <c r="A21" s="31">
        <v>12</v>
      </c>
      <c r="B21" s="31" t="s">
        <v>28</v>
      </c>
      <c r="C21" s="32">
        <v>30772</v>
      </c>
      <c r="D21" s="32">
        <v>988</v>
      </c>
      <c r="E21" s="32">
        <v>32091</v>
      </c>
      <c r="F21" s="32">
        <v>250010</v>
      </c>
      <c r="G21" s="32">
        <v>33450</v>
      </c>
      <c r="H21" s="32">
        <v>204510</v>
      </c>
      <c r="I21" s="32">
        <v>24130</v>
      </c>
      <c r="J21" s="32">
        <v>202450</v>
      </c>
      <c r="K21" s="32">
        <v>25490</v>
      </c>
      <c r="L21" s="32">
        <v>200750</v>
      </c>
      <c r="M21" s="63"/>
    </row>
    <row r="22" spans="1:15" ht="15" x14ac:dyDescent="0.25">
      <c r="A22" s="31">
        <v>13</v>
      </c>
      <c r="B22" s="31" t="s">
        <v>29</v>
      </c>
      <c r="C22" s="32">
        <v>1593803</v>
      </c>
      <c r="D22" s="32">
        <v>1241170</v>
      </c>
      <c r="E22" s="32">
        <v>1671616</v>
      </c>
      <c r="F22" s="32">
        <v>1290405</v>
      </c>
      <c r="G22" s="32">
        <v>2015123</v>
      </c>
      <c r="H22" s="32">
        <v>1349570</v>
      </c>
      <c r="I22" s="32">
        <v>2075728</v>
      </c>
      <c r="J22" s="32">
        <v>1419553</v>
      </c>
      <c r="K22" s="32">
        <v>2190757</v>
      </c>
      <c r="L22" s="32">
        <v>1512335</v>
      </c>
      <c r="M22" s="63"/>
      <c r="N22" s="67"/>
      <c r="O22" s="67"/>
    </row>
    <row r="23" spans="1:15" s="66" customFormat="1" ht="15" x14ac:dyDescent="0.25">
      <c r="A23" s="31">
        <v>14</v>
      </c>
      <c r="B23" s="31" t="s">
        <v>30</v>
      </c>
      <c r="C23" s="32">
        <v>17104</v>
      </c>
      <c r="D23" s="32">
        <v>1445</v>
      </c>
      <c r="E23" s="32">
        <v>25535</v>
      </c>
      <c r="F23" s="32">
        <v>1460</v>
      </c>
      <c r="G23" s="32">
        <v>27970</v>
      </c>
      <c r="H23" s="32">
        <v>1475</v>
      </c>
      <c r="I23" s="32">
        <v>30710</v>
      </c>
      <c r="J23" s="32">
        <v>1489</v>
      </c>
      <c r="K23" s="32">
        <v>33854</v>
      </c>
      <c r="L23" s="32">
        <v>1504</v>
      </c>
      <c r="M23" s="65"/>
    </row>
    <row r="24" spans="1:15" ht="15" x14ac:dyDescent="0.25">
      <c r="A24" s="31">
        <v>15</v>
      </c>
      <c r="B24" s="31" t="s">
        <v>31</v>
      </c>
      <c r="C24" s="32">
        <v>800785</v>
      </c>
      <c r="D24" s="32">
        <v>240520</v>
      </c>
      <c r="E24" s="32">
        <v>896068</v>
      </c>
      <c r="F24" s="32">
        <v>253609</v>
      </c>
      <c r="G24" s="32">
        <v>933353</v>
      </c>
      <c r="H24" s="32">
        <v>266289</v>
      </c>
      <c r="I24" s="32">
        <v>971558</v>
      </c>
      <c r="J24" s="32">
        <v>279604</v>
      </c>
      <c r="K24" s="32">
        <v>1013782</v>
      </c>
      <c r="L24" s="32">
        <v>291756</v>
      </c>
      <c r="M24" s="63"/>
    </row>
    <row r="25" spans="1:15" ht="15" x14ac:dyDescent="0.25">
      <c r="A25" s="31">
        <v>16</v>
      </c>
      <c r="B25" s="31" t="s">
        <v>32</v>
      </c>
      <c r="C25" s="32">
        <v>657493</v>
      </c>
      <c r="D25" s="32">
        <v>1130</v>
      </c>
      <c r="E25" s="32">
        <v>856070</v>
      </c>
      <c r="F25" s="32">
        <v>1100</v>
      </c>
      <c r="G25" s="32">
        <v>862000</v>
      </c>
      <c r="H25" s="32">
        <v>1200</v>
      </c>
      <c r="I25" s="32">
        <v>876000</v>
      </c>
      <c r="J25" s="32">
        <v>1300</v>
      </c>
      <c r="K25" s="32">
        <v>896000</v>
      </c>
      <c r="L25" s="32">
        <v>1300</v>
      </c>
      <c r="M25" s="63"/>
    </row>
    <row r="26" spans="1:15" s="66" customFormat="1" ht="15" x14ac:dyDescent="0.25">
      <c r="A26" s="31">
        <v>17</v>
      </c>
      <c r="B26" s="31" t="s">
        <v>33</v>
      </c>
      <c r="C26" s="32">
        <v>426885</v>
      </c>
      <c r="D26" s="32">
        <v>695</v>
      </c>
      <c r="E26" s="32">
        <v>340000</v>
      </c>
      <c r="F26" s="32">
        <v>550</v>
      </c>
      <c r="G26" s="32">
        <v>340500</v>
      </c>
      <c r="H26" s="32">
        <v>580</v>
      </c>
      <c r="I26" s="32">
        <v>341000</v>
      </c>
      <c r="J26" s="32">
        <v>610</v>
      </c>
      <c r="K26" s="32">
        <v>342000</v>
      </c>
      <c r="L26" s="32">
        <v>625</v>
      </c>
      <c r="M26" s="65"/>
    </row>
    <row r="27" spans="1:15" ht="15" x14ac:dyDescent="0.25">
      <c r="A27" s="31">
        <v>18</v>
      </c>
      <c r="B27" s="31" t="s">
        <v>34</v>
      </c>
      <c r="C27" s="32">
        <v>162977</v>
      </c>
      <c r="D27" s="32">
        <v>12267</v>
      </c>
      <c r="E27" s="32">
        <v>164606</v>
      </c>
      <c r="F27" s="32">
        <v>12390</v>
      </c>
      <c r="G27" s="32">
        <v>166252</v>
      </c>
      <c r="H27" s="32">
        <v>12514</v>
      </c>
      <c r="I27" s="32">
        <v>167915</v>
      </c>
      <c r="J27" s="32">
        <v>12639</v>
      </c>
      <c r="K27" s="32">
        <v>169595</v>
      </c>
      <c r="L27" s="32">
        <v>12765</v>
      </c>
      <c r="M27" s="63"/>
    </row>
    <row r="28" spans="1:15" ht="15" x14ac:dyDescent="0.25">
      <c r="A28" s="31">
        <v>19</v>
      </c>
      <c r="B28" s="31" t="s">
        <v>35</v>
      </c>
      <c r="C28" s="32">
        <v>3020963</v>
      </c>
      <c r="D28" s="32">
        <v>867604</v>
      </c>
      <c r="E28" s="128">
        <v>2726572</v>
      </c>
      <c r="F28" s="128">
        <v>27500</v>
      </c>
      <c r="G28" s="128">
        <v>2808369</v>
      </c>
      <c r="H28" s="128">
        <v>27840</v>
      </c>
      <c r="I28" s="128">
        <v>2920704</v>
      </c>
      <c r="J28" s="128">
        <v>28300</v>
      </c>
      <c r="K28" s="128">
        <v>3066739</v>
      </c>
      <c r="L28" s="128">
        <v>28670</v>
      </c>
      <c r="M28" s="63"/>
    </row>
    <row r="29" spans="1:15" ht="15" x14ac:dyDescent="0.25">
      <c r="A29" s="31">
        <v>20</v>
      </c>
      <c r="B29" s="31" t="s">
        <v>36</v>
      </c>
      <c r="C29" s="32">
        <v>297244</v>
      </c>
      <c r="D29" s="32">
        <v>0</v>
      </c>
      <c r="E29" s="128">
        <v>247315</v>
      </c>
      <c r="F29" s="129">
        <v>0</v>
      </c>
      <c r="G29" s="128">
        <v>259720</v>
      </c>
      <c r="H29" s="129">
        <v>0</v>
      </c>
      <c r="I29" s="128">
        <v>281860</v>
      </c>
      <c r="J29" s="129">
        <v>0</v>
      </c>
      <c r="K29" s="128">
        <v>309120</v>
      </c>
      <c r="L29" s="129">
        <v>0</v>
      </c>
      <c r="M29" s="63"/>
    </row>
    <row r="30" spans="1:15" ht="15" x14ac:dyDescent="0.25">
      <c r="A30" s="31">
        <v>21</v>
      </c>
      <c r="B30" s="31" t="s">
        <v>37</v>
      </c>
      <c r="C30" s="32">
        <v>7409</v>
      </c>
      <c r="D30" s="32">
        <v>0</v>
      </c>
      <c r="E30" s="128">
        <v>7625</v>
      </c>
      <c r="F30" s="129">
        <v>0</v>
      </c>
      <c r="G30" s="128">
        <v>8045</v>
      </c>
      <c r="H30" s="129">
        <v>0</v>
      </c>
      <c r="I30" s="129">
        <v>8494</v>
      </c>
      <c r="J30" s="129">
        <v>0</v>
      </c>
      <c r="K30" s="129">
        <v>9145</v>
      </c>
      <c r="L30" s="129">
        <v>0</v>
      </c>
      <c r="M30" s="63"/>
    </row>
    <row r="31" spans="1:15" ht="15" x14ac:dyDescent="0.25">
      <c r="A31" s="31">
        <v>22</v>
      </c>
      <c r="B31" s="31" t="s">
        <v>38</v>
      </c>
      <c r="C31" s="32">
        <v>213722</v>
      </c>
      <c r="D31" s="32">
        <v>8905</v>
      </c>
      <c r="E31" s="128">
        <v>172860</v>
      </c>
      <c r="F31" s="128">
        <v>7390</v>
      </c>
      <c r="G31" s="128">
        <v>182346</v>
      </c>
      <c r="H31" s="128">
        <v>7994</v>
      </c>
      <c r="I31" s="128">
        <v>191527</v>
      </c>
      <c r="J31" s="128">
        <v>8605</v>
      </c>
      <c r="K31" s="128">
        <v>206224</v>
      </c>
      <c r="L31" s="128">
        <v>9491</v>
      </c>
      <c r="M31" s="63"/>
    </row>
    <row r="32" spans="1:15" ht="15" x14ac:dyDescent="0.25">
      <c r="A32" s="31">
        <v>23</v>
      </c>
      <c r="B32" s="31" t="s">
        <v>39</v>
      </c>
      <c r="C32" s="32">
        <v>152830</v>
      </c>
      <c r="D32" s="32">
        <v>374170</v>
      </c>
      <c r="E32" s="128">
        <v>120736</v>
      </c>
      <c r="F32" s="128">
        <v>145594</v>
      </c>
      <c r="G32" s="128">
        <v>129187</v>
      </c>
      <c r="H32" s="128">
        <v>316286</v>
      </c>
      <c r="I32" s="128">
        <v>140814</v>
      </c>
      <c r="J32" s="128">
        <v>344751</v>
      </c>
      <c r="K32" s="128">
        <v>154895</v>
      </c>
      <c r="L32" s="128">
        <v>379226</v>
      </c>
      <c r="M32" s="63"/>
    </row>
    <row r="33" spans="1:15" ht="15" x14ac:dyDescent="0.25">
      <c r="A33" s="31">
        <v>24</v>
      </c>
      <c r="B33" s="31" t="s">
        <v>40</v>
      </c>
      <c r="C33" s="32">
        <v>562115</v>
      </c>
      <c r="D33" s="32">
        <v>1652281</v>
      </c>
      <c r="E33" s="128">
        <v>562243</v>
      </c>
      <c r="F33" s="128">
        <v>584382</v>
      </c>
      <c r="G33" s="128">
        <v>693872</v>
      </c>
      <c r="H33" s="128">
        <v>518110</v>
      </c>
      <c r="I33" s="128">
        <v>799812</v>
      </c>
      <c r="J33" s="128">
        <v>484888</v>
      </c>
      <c r="K33" s="128">
        <v>812433</v>
      </c>
      <c r="L33" s="128">
        <v>562196</v>
      </c>
      <c r="M33" s="63"/>
      <c r="O33" s="67"/>
    </row>
    <row r="34" spans="1:15" s="66" customFormat="1" ht="15" x14ac:dyDescent="0.25">
      <c r="A34" s="31">
        <v>25</v>
      </c>
      <c r="B34" s="31" t="s">
        <v>41</v>
      </c>
      <c r="C34" s="32">
        <v>37622</v>
      </c>
      <c r="D34" s="32">
        <v>0</v>
      </c>
      <c r="E34" s="128">
        <v>17250</v>
      </c>
      <c r="F34" s="129">
        <v>0</v>
      </c>
      <c r="G34" s="129">
        <v>17837</v>
      </c>
      <c r="H34" s="129">
        <v>0</v>
      </c>
      <c r="I34" s="129">
        <v>18408</v>
      </c>
      <c r="J34" s="129">
        <v>0</v>
      </c>
      <c r="K34" s="129">
        <v>18960</v>
      </c>
      <c r="L34" s="129">
        <v>0</v>
      </c>
      <c r="M34" s="65"/>
    </row>
    <row r="35" spans="1:15" ht="15" x14ac:dyDescent="0.25">
      <c r="A35" s="31">
        <v>26</v>
      </c>
      <c r="B35" s="31" t="s">
        <v>42</v>
      </c>
      <c r="C35" s="32">
        <v>2845183</v>
      </c>
      <c r="D35" s="32">
        <v>502689</v>
      </c>
      <c r="E35" s="128">
        <v>2601089</v>
      </c>
      <c r="F35" s="128">
        <v>512743</v>
      </c>
      <c r="G35" s="128">
        <v>3583029</v>
      </c>
      <c r="H35" s="128">
        <v>528135</v>
      </c>
      <c r="I35" s="128">
        <v>4029087</v>
      </c>
      <c r="J35" s="128">
        <v>543969</v>
      </c>
      <c r="K35" s="128">
        <v>4234355</v>
      </c>
      <c r="L35" s="128">
        <v>560288</v>
      </c>
      <c r="M35" s="63"/>
      <c r="N35" s="67"/>
      <c r="O35" s="67"/>
    </row>
    <row r="36" spans="1:15" ht="15" x14ac:dyDescent="0.25">
      <c r="A36" s="31">
        <v>27</v>
      </c>
      <c r="B36" s="31" t="s">
        <v>43</v>
      </c>
      <c r="C36" s="32">
        <v>689080</v>
      </c>
      <c r="D36" s="32">
        <v>577919</v>
      </c>
      <c r="E36" s="128">
        <v>491208</v>
      </c>
      <c r="F36" s="128">
        <v>439661</v>
      </c>
      <c r="G36" s="128">
        <v>513340</v>
      </c>
      <c r="H36" s="128">
        <v>452880</v>
      </c>
      <c r="I36" s="128">
        <v>541485</v>
      </c>
      <c r="J36" s="128">
        <v>463019</v>
      </c>
      <c r="K36" s="128">
        <v>572300</v>
      </c>
      <c r="L36" s="128">
        <v>478225</v>
      </c>
      <c r="M36" s="63"/>
      <c r="N36" s="67"/>
      <c r="O36" s="68"/>
    </row>
    <row r="37" spans="1:15" ht="15" x14ac:dyDescent="0.25">
      <c r="A37" s="31">
        <v>28</v>
      </c>
      <c r="B37" s="31" t="s">
        <v>44</v>
      </c>
      <c r="C37" s="32">
        <v>30251</v>
      </c>
      <c r="D37" s="32">
        <v>1215</v>
      </c>
      <c r="E37" s="128">
        <v>47929</v>
      </c>
      <c r="F37" s="128">
        <v>1256</v>
      </c>
      <c r="G37" s="128">
        <v>49436</v>
      </c>
      <c r="H37" s="128">
        <v>1346</v>
      </c>
      <c r="I37" s="128">
        <v>50984</v>
      </c>
      <c r="J37" s="128">
        <v>1439</v>
      </c>
      <c r="K37" s="128">
        <v>51939</v>
      </c>
      <c r="L37" s="128">
        <v>1538</v>
      </c>
      <c r="M37" s="63"/>
      <c r="O37" s="68"/>
    </row>
    <row r="38" spans="1:15" ht="15" x14ac:dyDescent="0.25">
      <c r="A38" s="31">
        <v>29</v>
      </c>
      <c r="B38" s="31" t="s">
        <v>45</v>
      </c>
      <c r="C38" s="32">
        <v>16445</v>
      </c>
      <c r="D38" s="32">
        <v>31755</v>
      </c>
      <c r="E38" s="128">
        <v>13156</v>
      </c>
      <c r="F38" s="128">
        <v>25440</v>
      </c>
      <c r="G38" s="128">
        <v>14500</v>
      </c>
      <c r="H38" s="128">
        <v>31300</v>
      </c>
      <c r="I38" s="128">
        <v>16880</v>
      </c>
      <c r="J38" s="128">
        <v>34740</v>
      </c>
      <c r="K38" s="128">
        <v>18560</v>
      </c>
      <c r="L38" s="128">
        <v>38145</v>
      </c>
      <c r="M38" s="63"/>
    </row>
    <row r="39" spans="1:15" ht="15" x14ac:dyDescent="0.25">
      <c r="A39" s="31">
        <v>30</v>
      </c>
      <c r="B39" s="31" t="s">
        <v>46</v>
      </c>
      <c r="C39" s="32">
        <v>551700</v>
      </c>
      <c r="D39" s="32">
        <v>2578</v>
      </c>
      <c r="E39" s="128">
        <v>201350</v>
      </c>
      <c r="F39" s="128">
        <v>2105</v>
      </c>
      <c r="G39" s="128">
        <v>455000</v>
      </c>
      <c r="H39" s="128">
        <v>1808</v>
      </c>
      <c r="I39" s="128">
        <v>475500</v>
      </c>
      <c r="J39" s="128">
        <v>1560</v>
      </c>
      <c r="K39" s="128">
        <v>488100</v>
      </c>
      <c r="L39" s="128">
        <v>1750</v>
      </c>
      <c r="M39" s="63"/>
    </row>
    <row r="40" spans="1:15" ht="15" x14ac:dyDescent="0.25">
      <c r="A40" s="31">
        <v>31</v>
      </c>
      <c r="B40" s="31" t="s">
        <v>47</v>
      </c>
      <c r="C40" s="32">
        <v>245647</v>
      </c>
      <c r="D40" s="32">
        <v>36705</v>
      </c>
      <c r="E40" s="32">
        <v>372450</v>
      </c>
      <c r="F40" s="32">
        <v>19161</v>
      </c>
      <c r="G40" s="32">
        <v>284557</v>
      </c>
      <c r="H40" s="32">
        <v>19395</v>
      </c>
      <c r="I40" s="32">
        <v>276472</v>
      </c>
      <c r="J40" s="32">
        <v>19431</v>
      </c>
      <c r="K40" s="32">
        <v>276472</v>
      </c>
      <c r="L40" s="32">
        <v>19431</v>
      </c>
      <c r="M40" s="63"/>
    </row>
    <row r="41" spans="1:15" ht="15" x14ac:dyDescent="0.25">
      <c r="A41" s="31">
        <v>32</v>
      </c>
      <c r="B41" s="31" t="s">
        <v>135</v>
      </c>
      <c r="C41" s="32">
        <v>921365</v>
      </c>
      <c r="D41" s="32">
        <v>54252</v>
      </c>
      <c r="E41" s="32">
        <v>646220</v>
      </c>
      <c r="F41" s="32">
        <v>56422</v>
      </c>
      <c r="G41" s="32">
        <v>672069</v>
      </c>
      <c r="H41" s="32">
        <v>58679</v>
      </c>
      <c r="I41" s="32">
        <v>699624</v>
      </c>
      <c r="J41" s="32">
        <v>61085</v>
      </c>
      <c r="K41" s="32">
        <v>728308</v>
      </c>
      <c r="L41" s="32">
        <v>63589</v>
      </c>
      <c r="M41" s="63"/>
    </row>
    <row r="42" spans="1:15" ht="15" x14ac:dyDescent="0.25">
      <c r="A42" s="31">
        <v>33</v>
      </c>
      <c r="B42" s="31" t="s">
        <v>48</v>
      </c>
      <c r="C42" s="32">
        <v>458744</v>
      </c>
      <c r="D42" s="32">
        <v>32348497</v>
      </c>
      <c r="E42" s="32">
        <v>463331</v>
      </c>
      <c r="F42" s="32">
        <v>31302353</v>
      </c>
      <c r="G42" s="32">
        <v>467964</v>
      </c>
      <c r="H42" s="32">
        <v>31615377</v>
      </c>
      <c r="I42" s="32">
        <v>472644</v>
      </c>
      <c r="J42" s="32">
        <v>31931631</v>
      </c>
      <c r="K42" s="32">
        <v>477370</v>
      </c>
      <c r="L42" s="32">
        <v>32250846</v>
      </c>
      <c r="M42" s="63"/>
    </row>
    <row r="43" spans="1:15" s="66" customFormat="1" ht="15" x14ac:dyDescent="0.25">
      <c r="A43" s="31">
        <v>34</v>
      </c>
      <c r="B43" s="33" t="s">
        <v>49</v>
      </c>
      <c r="C43" s="32">
        <v>39726270</v>
      </c>
      <c r="D43" s="32">
        <v>48300327</v>
      </c>
      <c r="E43" s="32">
        <v>30278397</v>
      </c>
      <c r="F43" s="32">
        <v>37262799</v>
      </c>
      <c r="G43" s="32">
        <v>31866525</v>
      </c>
      <c r="H43" s="32">
        <v>40333778</v>
      </c>
      <c r="I43" s="32">
        <v>33527585</v>
      </c>
      <c r="J43" s="32">
        <v>43586938</v>
      </c>
      <c r="K43" s="32">
        <v>35136495</v>
      </c>
      <c r="L43" s="32">
        <v>47019117</v>
      </c>
      <c r="M43" s="65"/>
    </row>
    <row r="44" spans="1:15" ht="14.25" x14ac:dyDescent="0.2">
      <c r="A44" s="34"/>
      <c r="B44" s="34" t="s">
        <v>50</v>
      </c>
      <c r="C44" s="130">
        <f t="shared" ref="C44:L44" si="0">SUM(C10:C43)</f>
        <v>55332096</v>
      </c>
      <c r="D44" s="130">
        <f t="shared" si="0"/>
        <v>90506221</v>
      </c>
      <c r="E44" s="130">
        <f t="shared" si="0"/>
        <v>44952633</v>
      </c>
      <c r="F44" s="130">
        <f t="shared" si="0"/>
        <v>76095752</v>
      </c>
      <c r="G44" s="130">
        <f t="shared" si="0"/>
        <v>48522520</v>
      </c>
      <c r="H44" s="130">
        <f t="shared" si="0"/>
        <v>79642854</v>
      </c>
      <c r="I44" s="130">
        <f t="shared" si="0"/>
        <v>51202389</v>
      </c>
      <c r="J44" s="130">
        <f t="shared" si="0"/>
        <v>83415331</v>
      </c>
      <c r="K44" s="130">
        <f t="shared" si="0"/>
        <v>53595399</v>
      </c>
      <c r="L44" s="130">
        <f t="shared" si="0"/>
        <v>87574171</v>
      </c>
      <c r="M44" s="63"/>
    </row>
    <row r="45" spans="1:15" ht="13.5" x14ac:dyDescent="0.25">
      <c r="A45" s="29"/>
      <c r="C45" s="35"/>
      <c r="D45" s="70"/>
      <c r="E45" s="70"/>
      <c r="F45" s="71"/>
      <c r="G45" s="70"/>
      <c r="H45" s="71"/>
      <c r="I45" s="70"/>
      <c r="J45" s="71"/>
      <c r="K45" s="70"/>
      <c r="L45" s="71"/>
      <c r="M45" s="63"/>
    </row>
    <row r="46" spans="1:15" ht="15" x14ac:dyDescent="0.25">
      <c r="B46" s="113" t="s">
        <v>221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63"/>
    </row>
    <row r="47" spans="1:15" x14ac:dyDescent="0.2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63"/>
    </row>
    <row r="48" spans="1:15" x14ac:dyDescent="0.2"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</row>
    <row r="49" spans="3:13" x14ac:dyDescent="0.2">
      <c r="C49" s="35"/>
      <c r="D49" s="35"/>
      <c r="E49" s="35"/>
      <c r="F49" s="35"/>
      <c r="G49" s="69"/>
      <c r="H49" s="35"/>
      <c r="I49" s="35"/>
      <c r="J49" s="35"/>
      <c r="K49" s="35"/>
      <c r="L49" s="35"/>
      <c r="M49" s="35"/>
    </row>
    <row r="50" spans="3:13" x14ac:dyDescent="0.2"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63"/>
    </row>
    <row r="51" spans="3:13" x14ac:dyDescent="0.2"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63"/>
    </row>
    <row r="52" spans="3:13" x14ac:dyDescent="0.2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63"/>
    </row>
    <row r="53" spans="3:13" x14ac:dyDescent="0.2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63"/>
    </row>
    <row r="54" spans="3:13" x14ac:dyDescent="0.2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63"/>
    </row>
    <row r="55" spans="3:13" x14ac:dyDescent="0.2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63"/>
    </row>
    <row r="56" spans="3:13" x14ac:dyDescent="0.2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63"/>
    </row>
    <row r="57" spans="3:13" x14ac:dyDescent="0.2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63"/>
    </row>
    <row r="58" spans="3:13" x14ac:dyDescent="0.2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63"/>
    </row>
    <row r="59" spans="3:13" x14ac:dyDescent="0.2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63"/>
    </row>
    <row r="60" spans="3:13" x14ac:dyDescent="0.2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63"/>
    </row>
    <row r="61" spans="3:13" x14ac:dyDescent="0.2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63"/>
    </row>
    <row r="62" spans="3:13" x14ac:dyDescent="0.2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63"/>
    </row>
    <row r="63" spans="3:13" x14ac:dyDescent="0.2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63"/>
    </row>
    <row r="64" spans="3:13" x14ac:dyDescent="0.2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63"/>
    </row>
    <row r="65" spans="3:13" x14ac:dyDescent="0.2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63"/>
    </row>
    <row r="66" spans="3:13" x14ac:dyDescent="0.2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63"/>
    </row>
    <row r="67" spans="3:13" x14ac:dyDescent="0.2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63"/>
    </row>
    <row r="68" spans="3:13" x14ac:dyDescent="0.2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63"/>
    </row>
    <row r="69" spans="3:13" x14ac:dyDescent="0.2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63"/>
    </row>
    <row r="70" spans="3:13" x14ac:dyDescent="0.2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63"/>
    </row>
    <row r="71" spans="3:13" x14ac:dyDescent="0.2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63"/>
    </row>
    <row r="72" spans="3:13" x14ac:dyDescent="0.2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63"/>
    </row>
    <row r="73" spans="3:13" x14ac:dyDescent="0.2"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63"/>
    </row>
    <row r="74" spans="3:13" x14ac:dyDescent="0.2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63"/>
    </row>
    <row r="75" spans="3:13" x14ac:dyDescent="0.2"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63"/>
    </row>
    <row r="76" spans="3:13" x14ac:dyDescent="0.2"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63"/>
    </row>
    <row r="77" spans="3:13" x14ac:dyDescent="0.2"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63"/>
    </row>
    <row r="78" spans="3:13" x14ac:dyDescent="0.2"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63"/>
    </row>
    <row r="79" spans="3:13" x14ac:dyDescent="0.2"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63"/>
    </row>
    <row r="80" spans="3:13" x14ac:dyDescent="0.2"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63"/>
    </row>
    <row r="81" spans="3:13" x14ac:dyDescent="0.2"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63"/>
    </row>
    <row r="82" spans="3:13" x14ac:dyDescent="0.2"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63"/>
    </row>
    <row r="83" spans="3:13" x14ac:dyDescent="0.2"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63"/>
    </row>
    <row r="84" spans="3:13" x14ac:dyDescent="0.2"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63"/>
    </row>
    <row r="85" spans="3:13" x14ac:dyDescent="0.2"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63"/>
    </row>
    <row r="86" spans="3:13" x14ac:dyDescent="0.2"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63"/>
    </row>
    <row r="87" spans="3:13" x14ac:dyDescent="0.2"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63"/>
    </row>
    <row r="88" spans="3:13" x14ac:dyDescent="0.2"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63"/>
    </row>
    <row r="89" spans="3:13" x14ac:dyDescent="0.2"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63"/>
    </row>
    <row r="90" spans="3:13" x14ac:dyDescent="0.2"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63"/>
    </row>
    <row r="91" spans="3:13" x14ac:dyDescent="0.2"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63"/>
    </row>
    <row r="92" spans="3:13" x14ac:dyDescent="0.2"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63"/>
    </row>
    <row r="93" spans="3:13" x14ac:dyDescent="0.2"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63"/>
    </row>
    <row r="94" spans="3:13" x14ac:dyDescent="0.2"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63"/>
    </row>
    <row r="95" spans="3:13" x14ac:dyDescent="0.2"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63"/>
    </row>
    <row r="96" spans="3:13" x14ac:dyDescent="0.2"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63"/>
    </row>
    <row r="97" spans="3:13" x14ac:dyDescent="0.2"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63"/>
    </row>
    <row r="98" spans="3:13" x14ac:dyDescent="0.2"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63"/>
    </row>
    <row r="99" spans="3:13" x14ac:dyDescent="0.2"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63"/>
    </row>
    <row r="100" spans="3:13" x14ac:dyDescent="0.2"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63"/>
    </row>
    <row r="101" spans="3:13" x14ac:dyDescent="0.2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63"/>
    </row>
    <row r="102" spans="3:13" x14ac:dyDescent="0.2"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63"/>
    </row>
    <row r="103" spans="3:13" x14ac:dyDescent="0.2"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63"/>
    </row>
    <row r="104" spans="3:13" x14ac:dyDescent="0.2"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63"/>
    </row>
    <row r="105" spans="3:13" x14ac:dyDescent="0.2"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63"/>
    </row>
    <row r="106" spans="3:13" x14ac:dyDescent="0.2"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63"/>
    </row>
    <row r="107" spans="3:13" x14ac:dyDescent="0.2"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63"/>
    </row>
    <row r="108" spans="3:13" x14ac:dyDescent="0.2"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63"/>
    </row>
    <row r="109" spans="3:13" x14ac:dyDescent="0.2"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63"/>
    </row>
    <row r="110" spans="3:13" x14ac:dyDescent="0.2"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63"/>
    </row>
    <row r="111" spans="3:13" x14ac:dyDescent="0.2"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63"/>
    </row>
    <row r="112" spans="3:13" x14ac:dyDescent="0.2"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63"/>
    </row>
    <row r="113" spans="3:13" x14ac:dyDescent="0.2"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63"/>
    </row>
    <row r="114" spans="3:13" x14ac:dyDescent="0.2"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63"/>
    </row>
    <row r="115" spans="3:13" x14ac:dyDescent="0.2"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63"/>
    </row>
    <row r="116" spans="3:13" x14ac:dyDescent="0.2"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63"/>
    </row>
    <row r="117" spans="3:13" x14ac:dyDescent="0.2"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63"/>
    </row>
    <row r="118" spans="3:13" x14ac:dyDescent="0.2"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63"/>
    </row>
    <row r="119" spans="3:13" x14ac:dyDescent="0.2"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63"/>
    </row>
    <row r="120" spans="3:13" x14ac:dyDescent="0.2"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63"/>
    </row>
    <row r="121" spans="3:13" x14ac:dyDescent="0.2"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63"/>
    </row>
    <row r="122" spans="3:13" x14ac:dyDescent="0.2"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63"/>
    </row>
    <row r="123" spans="3:13" x14ac:dyDescent="0.2"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63"/>
    </row>
    <row r="124" spans="3:13" x14ac:dyDescent="0.2"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63"/>
    </row>
    <row r="125" spans="3:13" x14ac:dyDescent="0.2"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63"/>
    </row>
    <row r="126" spans="3:13" x14ac:dyDescent="0.2"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63"/>
    </row>
    <row r="127" spans="3:13" x14ac:dyDescent="0.2"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63"/>
    </row>
    <row r="128" spans="3:13" x14ac:dyDescent="0.2"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63"/>
    </row>
    <row r="129" spans="3:13" x14ac:dyDescent="0.2"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63"/>
    </row>
    <row r="130" spans="3:13" x14ac:dyDescent="0.2"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63"/>
    </row>
    <row r="131" spans="3:13" x14ac:dyDescent="0.2"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63"/>
    </row>
    <row r="132" spans="3:13" x14ac:dyDescent="0.2"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63"/>
    </row>
    <row r="133" spans="3:13" x14ac:dyDescent="0.2"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63"/>
    </row>
    <row r="134" spans="3:13" x14ac:dyDescent="0.2"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63"/>
    </row>
    <row r="135" spans="3:13" x14ac:dyDescent="0.2"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63"/>
    </row>
    <row r="136" spans="3:13" x14ac:dyDescent="0.2"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63"/>
    </row>
    <row r="137" spans="3:13" x14ac:dyDescent="0.2"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63"/>
    </row>
    <row r="138" spans="3:13" x14ac:dyDescent="0.2"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63"/>
    </row>
    <row r="139" spans="3:13" x14ac:dyDescent="0.2"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63"/>
    </row>
    <row r="140" spans="3:13" x14ac:dyDescent="0.2"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63"/>
    </row>
    <row r="141" spans="3:13" x14ac:dyDescent="0.2"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63"/>
    </row>
    <row r="142" spans="3:13" x14ac:dyDescent="0.2"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63"/>
    </row>
    <row r="143" spans="3:13" x14ac:dyDescent="0.2"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63"/>
    </row>
    <row r="144" spans="3:13" x14ac:dyDescent="0.2"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63"/>
    </row>
  </sheetData>
  <mergeCells count="21">
    <mergeCell ref="K6:L6"/>
    <mergeCell ref="C7:C9"/>
    <mergeCell ref="G6:H6"/>
    <mergeCell ref="D7:D9"/>
    <mergeCell ref="F7:F9"/>
    <mergeCell ref="A1:L1"/>
    <mergeCell ref="A2:L2"/>
    <mergeCell ref="A3:L3"/>
    <mergeCell ref="A5:A9"/>
    <mergeCell ref="B5:B9"/>
    <mergeCell ref="H7:H9"/>
    <mergeCell ref="C6:D6"/>
    <mergeCell ref="J7:J9"/>
    <mergeCell ref="E7:E9"/>
    <mergeCell ref="L7:L9"/>
    <mergeCell ref="C5:L5"/>
    <mergeCell ref="G7:G9"/>
    <mergeCell ref="E6:F6"/>
    <mergeCell ref="I7:I9"/>
    <mergeCell ref="I6:J6"/>
    <mergeCell ref="K7:K9"/>
  </mergeCells>
  <conditionalFormatting sqref="E10:L14 E17:L28 E15:E16 G15:G16 I15:I16 K15:K16 E31:L33 E35:L44 E34 E29:E30 G29:G30 I29 K29">
    <cfRule type="cellIs" dxfId="0" priority="1" stopIfTrue="1" operator="lessThan">
      <formula>1</formula>
    </cfRule>
  </conditionalFormatting>
  <pageMargins left="0.43307086614173229" right="0.19685039370078741" top="0.62" bottom="0.19685039370078741" header="1.0236220472440944" footer="0.1574803149606299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N47"/>
  <sheetViews>
    <sheetView workbookViewId="0">
      <selection activeCell="B32" sqref="B32"/>
    </sheetView>
  </sheetViews>
  <sheetFormatPr defaultColWidth="8.85546875" defaultRowHeight="15" x14ac:dyDescent="0.25"/>
  <cols>
    <col min="1" max="1" width="20.7109375" style="147" customWidth="1"/>
    <col min="2" max="2" width="16.85546875" style="148" bestFit="1" customWidth="1"/>
    <col min="3" max="3" width="16.7109375" style="148" bestFit="1" customWidth="1"/>
    <col min="4" max="4" width="11.42578125" style="148" bestFit="1" customWidth="1"/>
    <col min="5" max="5" width="14.42578125" style="148" customWidth="1"/>
    <col min="6" max="6" width="11.28515625" style="148" bestFit="1" customWidth="1"/>
    <col min="7" max="7" width="15" style="148" customWidth="1"/>
    <col min="8" max="8" width="11.28515625" style="148" customWidth="1"/>
    <col min="9" max="9" width="11.42578125" style="148" customWidth="1"/>
    <col min="10" max="10" width="13.7109375" style="133" customWidth="1"/>
    <col min="11" max="11" width="8.85546875" style="133"/>
    <col min="12" max="12" width="11.28515625" style="134" bestFit="1" customWidth="1"/>
    <col min="13" max="14" width="8.85546875" style="134"/>
    <col min="15" max="16384" width="8.85546875" style="133"/>
  </cols>
  <sheetData>
    <row r="1" spans="1:10" ht="18.75" x14ac:dyDescent="0.3">
      <c r="A1" s="131" t="s">
        <v>225</v>
      </c>
      <c r="B1" s="132"/>
      <c r="C1" s="132"/>
      <c r="D1" s="132"/>
      <c r="E1" s="132"/>
      <c r="F1" s="132"/>
      <c r="G1" s="132"/>
      <c r="H1" s="132"/>
      <c r="I1" s="132"/>
    </row>
    <row r="2" spans="1:10" x14ac:dyDescent="0.25">
      <c r="A2" s="131" t="s">
        <v>226</v>
      </c>
      <c r="B2" s="132"/>
      <c r="C2" s="132"/>
      <c r="D2" s="132"/>
      <c r="E2" s="132"/>
      <c r="F2" s="132"/>
      <c r="G2" s="135"/>
      <c r="H2" s="132"/>
      <c r="I2" s="132"/>
    </row>
    <row r="3" spans="1:10" ht="7.15" customHeight="1" x14ac:dyDescent="0.25">
      <c r="A3" s="131"/>
      <c r="B3" s="132"/>
      <c r="C3" s="132"/>
      <c r="D3" s="132"/>
      <c r="E3" s="132"/>
      <c r="F3" s="132"/>
      <c r="G3" s="132"/>
      <c r="H3" s="132"/>
      <c r="I3" s="132"/>
    </row>
    <row r="4" spans="1:10" x14ac:dyDescent="0.25">
      <c r="A4" s="131" t="s">
        <v>227</v>
      </c>
      <c r="B4" s="132"/>
      <c r="C4" s="132"/>
      <c r="D4" s="132"/>
      <c r="E4" s="132"/>
      <c r="F4" s="132"/>
      <c r="G4" s="132"/>
      <c r="H4" s="132"/>
      <c r="I4" s="132"/>
    </row>
    <row r="5" spans="1:10" hidden="1" x14ac:dyDescent="0.25">
      <c r="A5" s="131" t="s">
        <v>228</v>
      </c>
      <c r="B5" s="132"/>
      <c r="C5" s="132"/>
      <c r="D5" s="132"/>
      <c r="E5" s="132"/>
      <c r="F5" s="132"/>
      <c r="G5" s="132"/>
      <c r="H5" s="132"/>
      <c r="I5" s="132"/>
    </row>
    <row r="6" spans="1:10" hidden="1" x14ac:dyDescent="0.25">
      <c r="A6" s="131" t="s">
        <v>229</v>
      </c>
      <c r="B6" s="132"/>
      <c r="C6" s="132"/>
      <c r="D6" s="132"/>
      <c r="E6" s="132"/>
      <c r="F6" s="132"/>
      <c r="G6" s="135">
        <v>12542438.31456</v>
      </c>
      <c r="H6" s="132">
        <v>109.8</v>
      </c>
      <c r="I6" s="132"/>
    </row>
    <row r="7" spans="1:10" ht="60" x14ac:dyDescent="0.25">
      <c r="A7" s="136"/>
      <c r="B7" s="137" t="s">
        <v>180</v>
      </c>
      <c r="C7" s="137" t="s">
        <v>181</v>
      </c>
      <c r="D7" s="137" t="s">
        <v>182</v>
      </c>
      <c r="E7" s="137" t="s">
        <v>186</v>
      </c>
      <c r="F7" s="137" t="s">
        <v>187</v>
      </c>
      <c r="G7" s="138" t="s">
        <v>230</v>
      </c>
      <c r="H7" s="139" t="s">
        <v>184</v>
      </c>
      <c r="I7" s="139" t="s">
        <v>231</v>
      </c>
      <c r="J7" s="139" t="s">
        <v>232</v>
      </c>
    </row>
    <row r="8" spans="1:10" x14ac:dyDescent="0.25">
      <c r="A8" s="140" t="s">
        <v>124</v>
      </c>
      <c r="B8" s="141">
        <v>8213406.5730699999</v>
      </c>
      <c r="C8" s="141">
        <v>13111395.6445</v>
      </c>
      <c r="D8" s="141">
        <v>563134.05553999997</v>
      </c>
      <c r="E8" s="141">
        <v>787336.52263000002</v>
      </c>
      <c r="F8" s="141">
        <v>8537222.4779100008</v>
      </c>
      <c r="G8" s="142">
        <f>C8-D8</f>
        <v>12548261.588960001</v>
      </c>
      <c r="H8" s="141">
        <f t="shared" ref="H8:H42" si="0">G8/J8%</f>
        <v>109.51026581361788</v>
      </c>
      <c r="I8" s="141">
        <f t="shared" ref="I8:I42" si="1">IF(B8&lt;&gt;0,G8/B8%,)</f>
        <v>152.77779661003345</v>
      </c>
      <c r="J8" s="143">
        <v>11458525.368130002</v>
      </c>
    </row>
    <row r="9" spans="1:10" x14ac:dyDescent="0.25">
      <c r="A9" s="144" t="s">
        <v>51</v>
      </c>
      <c r="B9" s="143">
        <v>18219.731500000002</v>
      </c>
      <c r="C9" s="143">
        <v>20257.448609999999</v>
      </c>
      <c r="D9" s="143"/>
      <c r="E9" s="143">
        <v>1773.61895</v>
      </c>
      <c r="F9" s="143">
        <v>13463.34036</v>
      </c>
      <c r="G9" s="145">
        <f t="shared" ref="G9:G42" si="2">C9-D9</f>
        <v>20257.448609999999</v>
      </c>
      <c r="H9" s="146">
        <f t="shared" si="0"/>
        <v>74.866953408324562</v>
      </c>
      <c r="I9" s="146">
        <f t="shared" si="1"/>
        <v>111.18412260905161</v>
      </c>
      <c r="J9" s="143">
        <v>27057.931020000004</v>
      </c>
    </row>
    <row r="10" spans="1:10" x14ac:dyDescent="0.25">
      <c r="A10" s="144" t="s">
        <v>188</v>
      </c>
      <c r="B10" s="143">
        <v>21675.750080000002</v>
      </c>
      <c r="C10" s="143">
        <v>54213.817990000003</v>
      </c>
      <c r="D10" s="143">
        <v>9440.9947599999996</v>
      </c>
      <c r="E10" s="143">
        <v>729.11266999999998</v>
      </c>
      <c r="F10" s="143">
        <v>52945.005190000003</v>
      </c>
      <c r="G10" s="145">
        <f t="shared" si="2"/>
        <v>44772.823230000002</v>
      </c>
      <c r="H10" s="146">
        <f t="shared" si="0"/>
        <v>105.3223810358773</v>
      </c>
      <c r="I10" s="146">
        <f t="shared" si="1"/>
        <v>206.55720362503828</v>
      </c>
      <c r="J10" s="143">
        <v>42510.264950000004</v>
      </c>
    </row>
    <row r="11" spans="1:10" x14ac:dyDescent="0.25">
      <c r="A11" s="144" t="s">
        <v>189</v>
      </c>
      <c r="B11" s="143">
        <v>28272.856769999999</v>
      </c>
      <c r="C11" s="143">
        <v>22598.113499999999</v>
      </c>
      <c r="D11" s="143">
        <v>5.8720000000000001E-2</v>
      </c>
      <c r="E11" s="143">
        <v>6074.0673399999996</v>
      </c>
      <c r="F11" s="143">
        <v>4439.6134199999997</v>
      </c>
      <c r="G11" s="145">
        <f t="shared" si="2"/>
        <v>22598.054779999999</v>
      </c>
      <c r="H11" s="146">
        <f t="shared" si="0"/>
        <v>130.99665884087099</v>
      </c>
      <c r="I11" s="146">
        <f t="shared" si="1"/>
        <v>79.928445023562432</v>
      </c>
      <c r="J11" s="143">
        <v>17250.863479999996</v>
      </c>
    </row>
    <row r="12" spans="1:10" x14ac:dyDescent="0.25">
      <c r="A12" s="144" t="s">
        <v>52</v>
      </c>
      <c r="B12" s="143">
        <v>6318.8580300000003</v>
      </c>
      <c r="C12" s="143">
        <v>11326.923070000001</v>
      </c>
      <c r="D12" s="143">
        <v>53.731000000000002</v>
      </c>
      <c r="E12" s="143">
        <v>1255.9590499999999</v>
      </c>
      <c r="F12" s="143">
        <v>9315.2439200000008</v>
      </c>
      <c r="G12" s="145">
        <f t="shared" si="2"/>
        <v>11273.192070000001</v>
      </c>
      <c r="H12" s="146">
        <f t="shared" si="0"/>
        <v>184.77375786212019</v>
      </c>
      <c r="I12" s="146">
        <f t="shared" si="1"/>
        <v>178.40552860150271</v>
      </c>
      <c r="J12" s="143">
        <v>6101.0785299999998</v>
      </c>
    </row>
    <row r="13" spans="1:10" x14ac:dyDescent="0.25">
      <c r="A13" s="144" t="s">
        <v>190</v>
      </c>
      <c r="B13" s="143">
        <v>3915.6309999999999</v>
      </c>
      <c r="C13" s="143">
        <v>4406.1616899999999</v>
      </c>
      <c r="D13" s="143">
        <v>11.9</v>
      </c>
      <c r="E13" s="143">
        <v>177.88864000000001</v>
      </c>
      <c r="F13" s="143">
        <v>1259.1563200000001</v>
      </c>
      <c r="G13" s="145">
        <f t="shared" si="2"/>
        <v>4394.2616900000003</v>
      </c>
      <c r="H13" s="146">
        <f t="shared" si="0"/>
        <v>47.150735497476134</v>
      </c>
      <c r="I13" s="146">
        <f t="shared" si="1"/>
        <v>112.22359027191277</v>
      </c>
      <c r="J13" s="143">
        <v>9319.6037000000015</v>
      </c>
    </row>
    <row r="14" spans="1:10" x14ac:dyDescent="0.25">
      <c r="A14" s="144" t="s">
        <v>53</v>
      </c>
      <c r="B14" s="143">
        <v>100856.62976</v>
      </c>
      <c r="C14" s="143">
        <v>104968.51959</v>
      </c>
      <c r="D14" s="143"/>
      <c r="E14" s="143">
        <v>308.18182999999999</v>
      </c>
      <c r="F14" s="143">
        <v>13735.11166</v>
      </c>
      <c r="G14" s="145">
        <f t="shared" si="2"/>
        <v>104968.51959</v>
      </c>
      <c r="H14" s="146">
        <f t="shared" si="0"/>
        <v>339.87398122636512</v>
      </c>
      <c r="I14" s="146">
        <f t="shared" si="1"/>
        <v>104.07696533166408</v>
      </c>
      <c r="J14" s="143">
        <v>30884.541149999997</v>
      </c>
    </row>
    <row r="15" spans="1:10" x14ac:dyDescent="0.25">
      <c r="A15" s="144" t="s">
        <v>191</v>
      </c>
      <c r="B15" s="143">
        <v>2093.5227199999999</v>
      </c>
      <c r="C15" s="143">
        <v>2329.2318700000001</v>
      </c>
      <c r="D15" s="143">
        <v>0.14521000000000001</v>
      </c>
      <c r="E15" s="143">
        <v>21.223299999999998</v>
      </c>
      <c r="F15" s="143">
        <v>334.79951999999997</v>
      </c>
      <c r="G15" s="145">
        <f t="shared" si="2"/>
        <v>2329.0866599999999</v>
      </c>
      <c r="H15" s="146">
        <f t="shared" si="0"/>
        <v>231.79313603558379</v>
      </c>
      <c r="I15" s="146">
        <f t="shared" si="1"/>
        <v>111.25203647180862</v>
      </c>
      <c r="J15" s="143">
        <v>1004.8126099999999</v>
      </c>
    </row>
    <row r="16" spans="1:10" x14ac:dyDescent="0.25">
      <c r="A16" s="144" t="s">
        <v>192</v>
      </c>
      <c r="B16" s="143">
        <v>13732.181699999999</v>
      </c>
      <c r="C16" s="143">
        <v>8398.9383699999998</v>
      </c>
      <c r="D16" s="143">
        <v>2492.9119999999998</v>
      </c>
      <c r="E16" s="143">
        <v>98180.176919999998</v>
      </c>
      <c r="F16" s="143">
        <v>7164.6909299999998</v>
      </c>
      <c r="G16" s="145">
        <f t="shared" si="2"/>
        <v>5906.0263699999996</v>
      </c>
      <c r="H16" s="146">
        <f t="shared" si="0"/>
        <v>15.952399011260789</v>
      </c>
      <c r="I16" s="146">
        <f t="shared" si="1"/>
        <v>43.008652951336934</v>
      </c>
      <c r="J16" s="143">
        <v>37022.809959999991</v>
      </c>
    </row>
    <row r="17" spans="1:10" x14ac:dyDescent="0.25">
      <c r="A17" s="144" t="s">
        <v>54</v>
      </c>
      <c r="B17" s="143">
        <v>170404.54913999999</v>
      </c>
      <c r="C17" s="143">
        <v>166724.568</v>
      </c>
      <c r="D17" s="143">
        <v>3100.8423499999999</v>
      </c>
      <c r="E17" s="143">
        <v>747.12662</v>
      </c>
      <c r="F17" s="143">
        <v>37744.616909999997</v>
      </c>
      <c r="G17" s="145">
        <f t="shared" si="2"/>
        <v>163623.72565000001</v>
      </c>
      <c r="H17" s="146">
        <f t="shared" si="0"/>
        <v>31.68678271465161</v>
      </c>
      <c r="I17" s="146">
        <f t="shared" si="1"/>
        <v>96.02074972515608</v>
      </c>
      <c r="J17" s="143">
        <v>516378.47592000006</v>
      </c>
    </row>
    <row r="18" spans="1:10" x14ac:dyDescent="0.25">
      <c r="A18" s="144" t="s">
        <v>193</v>
      </c>
      <c r="B18" s="143">
        <v>5767.40326</v>
      </c>
      <c r="C18" s="143">
        <v>5295.9485500000001</v>
      </c>
      <c r="D18" s="143">
        <v>0.60746999999999995</v>
      </c>
      <c r="E18" s="143">
        <v>75.490620000000007</v>
      </c>
      <c r="F18" s="143">
        <v>548.67082000000005</v>
      </c>
      <c r="G18" s="145">
        <f t="shared" si="2"/>
        <v>5295.3410800000001</v>
      </c>
      <c r="H18" s="146">
        <f t="shared" si="0"/>
        <v>45.948050897855893</v>
      </c>
      <c r="I18" s="146">
        <f t="shared" si="1"/>
        <v>91.814996130511602</v>
      </c>
      <c r="J18" s="143">
        <v>11524.626130000001</v>
      </c>
    </row>
    <row r="19" spans="1:10" x14ac:dyDescent="0.25">
      <c r="A19" s="144" t="s">
        <v>194</v>
      </c>
      <c r="B19" s="143">
        <v>22684.5245</v>
      </c>
      <c r="C19" s="143">
        <v>24855.709879999999</v>
      </c>
      <c r="D19" s="143"/>
      <c r="E19" s="143">
        <v>2669.8271199999999</v>
      </c>
      <c r="F19" s="143">
        <v>8644.8071099999997</v>
      </c>
      <c r="G19" s="145">
        <f t="shared" si="2"/>
        <v>24855.709879999999</v>
      </c>
      <c r="H19" s="146">
        <f t="shared" si="0"/>
        <v>216.53095042991677</v>
      </c>
      <c r="I19" s="146">
        <f t="shared" si="1"/>
        <v>109.57121838723134</v>
      </c>
      <c r="J19" s="143">
        <v>11479.05638</v>
      </c>
    </row>
    <row r="20" spans="1:10" x14ac:dyDescent="0.25">
      <c r="A20" s="144" t="s">
        <v>195</v>
      </c>
      <c r="B20" s="143">
        <v>61447.31738</v>
      </c>
      <c r="C20" s="143">
        <v>45687.359729999996</v>
      </c>
      <c r="D20" s="143">
        <v>640</v>
      </c>
      <c r="E20" s="143">
        <v>111.92319999999999</v>
      </c>
      <c r="F20" s="143">
        <v>12941.431350000001</v>
      </c>
      <c r="G20" s="145">
        <f t="shared" si="2"/>
        <v>45047.359729999996</v>
      </c>
      <c r="H20" s="146">
        <f t="shared" si="0"/>
        <v>255.36608309802665</v>
      </c>
      <c r="I20" s="146">
        <f t="shared" si="1"/>
        <v>73.310539256612202</v>
      </c>
      <c r="J20" s="143">
        <v>17640.306490000003</v>
      </c>
    </row>
    <row r="21" spans="1:10" x14ac:dyDescent="0.25">
      <c r="A21" s="144" t="s">
        <v>55</v>
      </c>
      <c r="B21" s="143">
        <v>187361.02562999999</v>
      </c>
      <c r="C21" s="143">
        <v>212524.84516999999</v>
      </c>
      <c r="D21" s="143">
        <v>17185.303390000001</v>
      </c>
      <c r="E21" s="143">
        <v>4016.1496699999998</v>
      </c>
      <c r="F21" s="143">
        <v>89440.398230000006</v>
      </c>
      <c r="G21" s="145">
        <f t="shared" si="2"/>
        <v>195339.54177999997</v>
      </c>
      <c r="H21" s="146">
        <f t="shared" si="0"/>
        <v>68.521245666413819</v>
      </c>
      <c r="I21" s="146">
        <f t="shared" si="1"/>
        <v>104.25836489908842</v>
      </c>
      <c r="J21" s="143">
        <v>285078.79546000005</v>
      </c>
    </row>
    <row r="22" spans="1:10" x14ac:dyDescent="0.25">
      <c r="A22" s="144" t="s">
        <v>196</v>
      </c>
      <c r="B22" s="143">
        <v>2854.0572200000001</v>
      </c>
      <c r="C22" s="143">
        <v>3906.9317999999998</v>
      </c>
      <c r="D22" s="143">
        <v>1654.1557299999999</v>
      </c>
      <c r="E22" s="143">
        <v>98.250330000000005</v>
      </c>
      <c r="F22" s="143">
        <v>6937.72289</v>
      </c>
      <c r="G22" s="145">
        <f t="shared" si="2"/>
        <v>2252.7760699999999</v>
      </c>
      <c r="H22" s="146">
        <f t="shared" si="0"/>
        <v>41.330070581183413</v>
      </c>
      <c r="I22" s="146">
        <f t="shared" si="1"/>
        <v>78.932407318729233</v>
      </c>
      <c r="J22" s="143">
        <v>5450.6949500000001</v>
      </c>
    </row>
    <row r="23" spans="1:10" x14ac:dyDescent="0.25">
      <c r="A23" s="144" t="s">
        <v>56</v>
      </c>
      <c r="B23" s="143">
        <v>78486.578760000004</v>
      </c>
      <c r="C23" s="143">
        <v>104749.54811</v>
      </c>
      <c r="D23" s="143">
        <v>752.68946000000005</v>
      </c>
      <c r="E23" s="143">
        <v>19893.96081</v>
      </c>
      <c r="F23" s="143">
        <v>116220.45884000001</v>
      </c>
      <c r="G23" s="145">
        <f t="shared" si="2"/>
        <v>103996.85865000001</v>
      </c>
      <c r="H23" s="146">
        <f t="shared" si="0"/>
        <v>114.20092729816308</v>
      </c>
      <c r="I23" s="146">
        <f t="shared" si="1"/>
        <v>132.5027288652835</v>
      </c>
      <c r="J23" s="143">
        <v>91064.811040000015</v>
      </c>
    </row>
    <row r="24" spans="1:10" x14ac:dyDescent="0.25">
      <c r="A24" s="144" t="s">
        <v>57</v>
      </c>
      <c r="B24" s="143">
        <v>65047.09001</v>
      </c>
      <c r="C24" s="143">
        <v>70230.700490000003</v>
      </c>
      <c r="D24" s="143"/>
      <c r="E24" s="143">
        <v>583.26473999999996</v>
      </c>
      <c r="F24" s="143">
        <v>21172.353309999999</v>
      </c>
      <c r="G24" s="145">
        <f t="shared" si="2"/>
        <v>70230.700490000003</v>
      </c>
      <c r="H24" s="146">
        <f t="shared" si="0"/>
        <v>183.16268221489918</v>
      </c>
      <c r="I24" s="146">
        <f t="shared" si="1"/>
        <v>107.96901210984704</v>
      </c>
      <c r="J24" s="143">
        <v>38343.345729999994</v>
      </c>
    </row>
    <row r="25" spans="1:10" x14ac:dyDescent="0.25">
      <c r="A25" s="144" t="s">
        <v>197</v>
      </c>
      <c r="B25" s="143">
        <v>28323.48703</v>
      </c>
      <c r="C25" s="143">
        <v>2550.3605299999999</v>
      </c>
      <c r="D25" s="143">
        <v>6.0000000000000002E-5</v>
      </c>
      <c r="E25" s="143">
        <v>1206.3981699999999</v>
      </c>
      <c r="F25" s="143">
        <v>74787.567670000004</v>
      </c>
      <c r="G25" s="145">
        <f t="shared" si="2"/>
        <v>2550.3604700000001</v>
      </c>
      <c r="H25" s="146">
        <f t="shared" si="0"/>
        <v>1.867885930743467</v>
      </c>
      <c r="I25" s="146">
        <f t="shared" si="1"/>
        <v>9.0044014259214613</v>
      </c>
      <c r="J25" s="143">
        <v>136537.27072000003</v>
      </c>
    </row>
    <row r="26" spans="1:10" x14ac:dyDescent="0.25">
      <c r="A26" s="144" t="s">
        <v>58</v>
      </c>
      <c r="B26" s="143">
        <v>8863.2807599999996</v>
      </c>
      <c r="C26" s="143">
        <v>19768.224770000001</v>
      </c>
      <c r="D26" s="143">
        <v>30.305350000000001</v>
      </c>
      <c r="E26" s="143">
        <v>779.65968999999996</v>
      </c>
      <c r="F26" s="143">
        <v>16107.61721</v>
      </c>
      <c r="G26" s="145">
        <f t="shared" si="2"/>
        <v>19737.919420000002</v>
      </c>
      <c r="H26" s="146">
        <f t="shared" si="0"/>
        <v>242.58123499308996</v>
      </c>
      <c r="I26" s="146">
        <f t="shared" si="1"/>
        <v>222.6931534097088</v>
      </c>
      <c r="J26" s="143">
        <v>8136.6225299999996</v>
      </c>
    </row>
    <row r="27" spans="1:10" x14ac:dyDescent="0.25">
      <c r="A27" s="144" t="s">
        <v>198</v>
      </c>
      <c r="B27" s="143">
        <v>198052.82848</v>
      </c>
      <c r="C27" s="143">
        <v>186374.48439999999</v>
      </c>
      <c r="D27" s="143">
        <v>49.720050000000001</v>
      </c>
      <c r="E27" s="143">
        <v>101415.3982</v>
      </c>
      <c r="F27" s="143">
        <v>96247.635729999995</v>
      </c>
      <c r="G27" s="145">
        <f t="shared" si="2"/>
        <v>186324.76434999998</v>
      </c>
      <c r="H27" s="146">
        <f t="shared" si="0"/>
        <v>81.983621244660768</v>
      </c>
      <c r="I27" s="146">
        <f t="shared" si="1"/>
        <v>94.078315255576186</v>
      </c>
      <c r="J27" s="143">
        <v>227270.71763999993</v>
      </c>
    </row>
    <row r="28" spans="1:10" x14ac:dyDescent="0.25">
      <c r="A28" s="144" t="s">
        <v>59</v>
      </c>
      <c r="B28" s="143">
        <v>19252.770820000002</v>
      </c>
      <c r="C28" s="143">
        <v>8702.2692900000002</v>
      </c>
      <c r="D28" s="143"/>
      <c r="E28" s="143">
        <v>5.5488499999999998</v>
      </c>
      <c r="F28" s="143">
        <v>7861.5640599999997</v>
      </c>
      <c r="G28" s="145">
        <f t="shared" si="2"/>
        <v>8702.2692900000002</v>
      </c>
      <c r="H28" s="146">
        <f t="shared" si="0"/>
        <v>101.80174874316519</v>
      </c>
      <c r="I28" s="146">
        <f t="shared" si="1"/>
        <v>45.200087672367566</v>
      </c>
      <c r="J28" s="143">
        <v>8548.2512799999986</v>
      </c>
    </row>
    <row r="29" spans="1:10" x14ac:dyDescent="0.25">
      <c r="A29" s="144" t="s">
        <v>199</v>
      </c>
      <c r="B29" s="143">
        <v>863.55811000000006</v>
      </c>
      <c r="C29" s="143">
        <v>864.24229000000003</v>
      </c>
      <c r="D29" s="143"/>
      <c r="E29" s="143">
        <v>23.611509999999999</v>
      </c>
      <c r="F29" s="143">
        <v>43.444789999999998</v>
      </c>
      <c r="G29" s="145">
        <f t="shared" si="2"/>
        <v>864.24229000000003</v>
      </c>
      <c r="H29" s="146">
        <f t="shared" si="0"/>
        <v>347.1800692558611</v>
      </c>
      <c r="I29" s="146">
        <f t="shared" si="1"/>
        <v>100.07922802091453</v>
      </c>
      <c r="J29" s="143">
        <v>248.93199999999999</v>
      </c>
    </row>
    <row r="30" spans="1:10" x14ac:dyDescent="0.25">
      <c r="A30" s="144" t="s">
        <v>200</v>
      </c>
      <c r="B30" s="143">
        <v>21617.205959999999</v>
      </c>
      <c r="C30" s="143">
        <v>18648.221699999998</v>
      </c>
      <c r="D30" s="143">
        <v>4775.7089999999998</v>
      </c>
      <c r="E30" s="143">
        <v>2051.0298400000001</v>
      </c>
      <c r="F30" s="143">
        <v>10844.944369999999</v>
      </c>
      <c r="G30" s="145">
        <f t="shared" si="2"/>
        <v>13872.512699999999</v>
      </c>
      <c r="H30" s="146">
        <f t="shared" si="0"/>
        <v>120.30096544955011</v>
      </c>
      <c r="I30" s="146">
        <f t="shared" si="1"/>
        <v>64.173477024132495</v>
      </c>
      <c r="J30" s="143">
        <v>11531.505710000001</v>
      </c>
    </row>
    <row r="31" spans="1:10" x14ac:dyDescent="0.25">
      <c r="A31" s="144" t="s">
        <v>201</v>
      </c>
      <c r="B31" s="143">
        <v>13867.82813</v>
      </c>
      <c r="C31" s="143">
        <v>10500.37054</v>
      </c>
      <c r="D31" s="143"/>
      <c r="E31" s="143">
        <v>202.01518999999999</v>
      </c>
      <c r="F31" s="143">
        <v>49238.560109999999</v>
      </c>
      <c r="G31" s="145">
        <f t="shared" si="2"/>
        <v>10500.37054</v>
      </c>
      <c r="H31" s="146">
        <f t="shared" si="0"/>
        <v>25.19609517046991</v>
      </c>
      <c r="I31" s="146">
        <f t="shared" si="1"/>
        <v>75.717483960482269</v>
      </c>
      <c r="J31" s="143">
        <v>41674.594690000005</v>
      </c>
    </row>
    <row r="32" spans="1:10" x14ac:dyDescent="0.25">
      <c r="A32" s="144" t="s">
        <v>60</v>
      </c>
      <c r="B32" s="143">
        <v>110510.05489</v>
      </c>
      <c r="C32" s="143">
        <v>147858.78685999999</v>
      </c>
      <c r="D32" s="143">
        <v>4990.7552999999998</v>
      </c>
      <c r="E32" s="143">
        <v>7497.3879399999996</v>
      </c>
      <c r="F32" s="143">
        <v>139433.26504999999</v>
      </c>
      <c r="G32" s="145">
        <f t="shared" si="2"/>
        <v>142868.03156</v>
      </c>
      <c r="H32" s="146">
        <f t="shared" si="0"/>
        <v>70.181932873047671</v>
      </c>
      <c r="I32" s="146">
        <f t="shared" si="1"/>
        <v>129.28057243497764</v>
      </c>
      <c r="J32" s="143">
        <v>203568.10607999991</v>
      </c>
    </row>
    <row r="33" spans="1:10" x14ac:dyDescent="0.25">
      <c r="A33" s="144" t="s">
        <v>202</v>
      </c>
      <c r="B33" s="143">
        <v>1147.1935000000001</v>
      </c>
      <c r="C33" s="143">
        <v>884.38314000000003</v>
      </c>
      <c r="D33" s="143">
        <v>0.51265000000000005</v>
      </c>
      <c r="E33" s="143">
        <v>136.70662999999999</v>
      </c>
      <c r="F33" s="143">
        <v>1380.4562000000001</v>
      </c>
      <c r="G33" s="145">
        <f t="shared" si="2"/>
        <v>883.87049000000002</v>
      </c>
      <c r="H33" s="146">
        <f t="shared" si="0"/>
        <v>14.663657050898465</v>
      </c>
      <c r="I33" s="146">
        <f t="shared" si="1"/>
        <v>77.046330021918706</v>
      </c>
      <c r="J33" s="143">
        <v>6027.6265800000001</v>
      </c>
    </row>
    <row r="34" spans="1:10" x14ac:dyDescent="0.25">
      <c r="A34" s="144" t="s">
        <v>61</v>
      </c>
      <c r="B34" s="143">
        <v>185085.8653</v>
      </c>
      <c r="C34" s="143">
        <v>257705.25214</v>
      </c>
      <c r="D34" s="143">
        <v>1348.5373400000001</v>
      </c>
      <c r="E34" s="143">
        <v>1974.3800699999999</v>
      </c>
      <c r="F34" s="143">
        <v>192824.87554000001</v>
      </c>
      <c r="G34" s="145">
        <f t="shared" si="2"/>
        <v>256356.71479999999</v>
      </c>
      <c r="H34" s="146">
        <f t="shared" si="0"/>
        <v>61.78691662474278</v>
      </c>
      <c r="I34" s="146">
        <f t="shared" si="1"/>
        <v>138.50691104071035</v>
      </c>
      <c r="J34" s="143">
        <v>414904.52802000009</v>
      </c>
    </row>
    <row r="35" spans="1:10" x14ac:dyDescent="0.25">
      <c r="A35" s="144" t="s">
        <v>203</v>
      </c>
      <c r="B35" s="143">
        <v>25319.993160000002</v>
      </c>
      <c r="C35" s="143">
        <v>143868.13715</v>
      </c>
      <c r="D35" s="143">
        <v>56463.518989999997</v>
      </c>
      <c r="E35" s="143">
        <v>3492.1657399999999</v>
      </c>
      <c r="F35" s="143">
        <v>122819.71733</v>
      </c>
      <c r="G35" s="145">
        <f t="shared" si="2"/>
        <v>87404.618159999998</v>
      </c>
      <c r="H35" s="146">
        <f t="shared" si="0"/>
        <v>94.201099487574538</v>
      </c>
      <c r="I35" s="146">
        <f t="shared" si="1"/>
        <v>345.20000699715825</v>
      </c>
      <c r="J35" s="143">
        <v>92785.135879999973</v>
      </c>
    </row>
    <row r="36" spans="1:10" x14ac:dyDescent="0.25">
      <c r="A36" s="144" t="s">
        <v>204</v>
      </c>
      <c r="B36" s="143">
        <v>5500.2988599999999</v>
      </c>
      <c r="C36" s="143">
        <v>9801.3001399999994</v>
      </c>
      <c r="D36" s="143">
        <v>199.934</v>
      </c>
      <c r="E36" s="143">
        <v>807.76453000000004</v>
      </c>
      <c r="F36" s="143">
        <v>3277.7483200000001</v>
      </c>
      <c r="G36" s="145">
        <f t="shared" si="2"/>
        <v>9601.3661400000001</v>
      </c>
      <c r="H36" s="146">
        <f t="shared" si="0"/>
        <v>-222.88013488495011</v>
      </c>
      <c r="I36" s="146">
        <f t="shared" si="1"/>
        <v>174.56080813761454</v>
      </c>
      <c r="J36" s="143">
        <v>-4307.8608800000002</v>
      </c>
    </row>
    <row r="37" spans="1:10" x14ac:dyDescent="0.25">
      <c r="A37" s="144" t="s">
        <v>205</v>
      </c>
      <c r="B37" s="143">
        <v>1370.6275900000001</v>
      </c>
      <c r="C37" s="143">
        <v>5129.3112099999998</v>
      </c>
      <c r="D37" s="143"/>
      <c r="E37" s="143">
        <v>30.155840000000001</v>
      </c>
      <c r="F37" s="143">
        <v>5369.7710100000004</v>
      </c>
      <c r="G37" s="145">
        <f t="shared" si="2"/>
        <v>5129.3112099999998</v>
      </c>
      <c r="H37" s="146">
        <f t="shared" si="0"/>
        <v>221.56305962983964</v>
      </c>
      <c r="I37" s="146">
        <f t="shared" si="1"/>
        <v>374.23084486428581</v>
      </c>
      <c r="J37" s="143">
        <v>2315.0570399999997</v>
      </c>
    </row>
    <row r="38" spans="1:10" x14ac:dyDescent="0.25">
      <c r="A38" s="144" t="s">
        <v>206</v>
      </c>
      <c r="B38" s="143">
        <v>-10328.66504</v>
      </c>
      <c r="C38" s="143">
        <v>8698.07755</v>
      </c>
      <c r="D38" s="143">
        <v>266.63456000000002</v>
      </c>
      <c r="E38" s="143">
        <v>117.64881</v>
      </c>
      <c r="F38" s="143">
        <v>53512.534480000002</v>
      </c>
      <c r="G38" s="145">
        <f t="shared" si="2"/>
        <v>8431.4429899999996</v>
      </c>
      <c r="H38" s="146">
        <f t="shared" si="0"/>
        <v>23.278148250324193</v>
      </c>
      <c r="I38" s="146">
        <f t="shared" si="1"/>
        <v>-81.631488264431113</v>
      </c>
      <c r="J38" s="143">
        <v>36220.419679999999</v>
      </c>
    </row>
    <row r="39" spans="1:10" x14ac:dyDescent="0.25">
      <c r="A39" s="144" t="s">
        <v>207</v>
      </c>
      <c r="B39" s="143">
        <v>59028.428919999998</v>
      </c>
      <c r="C39" s="143">
        <v>43509.807809999998</v>
      </c>
      <c r="D39" s="143">
        <v>53.351999999999997</v>
      </c>
      <c r="E39" s="143">
        <v>10294.62355</v>
      </c>
      <c r="F39" s="143">
        <v>43108.345289999997</v>
      </c>
      <c r="G39" s="145">
        <f t="shared" si="2"/>
        <v>43456.455809999999</v>
      </c>
      <c r="H39" s="146">
        <f t="shared" si="0"/>
        <v>425.43408158463097</v>
      </c>
      <c r="I39" s="146">
        <f t="shared" si="1"/>
        <v>73.61953656075724</v>
      </c>
      <c r="J39" s="143">
        <v>10214.615540000001</v>
      </c>
    </row>
    <row r="40" spans="1:10" x14ac:dyDescent="0.25">
      <c r="A40" s="144" t="s">
        <v>63</v>
      </c>
      <c r="B40" s="143">
        <v>54150.371270000003</v>
      </c>
      <c r="C40" s="143">
        <v>85442.100590000002</v>
      </c>
      <c r="D40" s="143">
        <v>6447.8835600000002</v>
      </c>
      <c r="E40" s="143">
        <v>3995.1978399999998</v>
      </c>
      <c r="F40" s="143">
        <v>59809.972450000001</v>
      </c>
      <c r="G40" s="145">
        <f t="shared" si="2"/>
        <v>78994.21703</v>
      </c>
      <c r="H40" s="146">
        <f t="shared" si="0"/>
        <v>115.59499191735109</v>
      </c>
      <c r="I40" s="146">
        <f t="shared" si="1"/>
        <v>145.87936366331766</v>
      </c>
      <c r="J40" s="143">
        <v>68337.058309999993</v>
      </c>
    </row>
    <row r="41" spans="1:10" x14ac:dyDescent="0.25">
      <c r="A41" s="144" t="s">
        <v>64</v>
      </c>
      <c r="B41" s="143">
        <v>2035420.9588899999</v>
      </c>
      <c r="C41" s="143">
        <v>4783506.1176100001</v>
      </c>
      <c r="D41" s="143">
        <v>1730.06889</v>
      </c>
      <c r="E41" s="143">
        <v>15474.158240000001</v>
      </c>
      <c r="F41" s="143">
        <v>2877387.35947</v>
      </c>
      <c r="G41" s="145">
        <f t="shared" si="2"/>
        <v>4781776.0487200003</v>
      </c>
      <c r="H41" s="146">
        <f t="shared" si="0"/>
        <v>313.18548711443503</v>
      </c>
      <c r="I41" s="146">
        <f t="shared" si="1"/>
        <v>234.92811292105898</v>
      </c>
      <c r="J41" s="143">
        <v>1526819.1680199997</v>
      </c>
    </row>
    <row r="42" spans="1:10" x14ac:dyDescent="0.25">
      <c r="A42" s="144" t="s">
        <v>62</v>
      </c>
      <c r="B42" s="143">
        <v>4666222.9309799997</v>
      </c>
      <c r="C42" s="143">
        <v>6514928.8293199996</v>
      </c>
      <c r="D42" s="143">
        <v>451443.78370000003</v>
      </c>
      <c r="E42" s="143">
        <v>501116.45017999999</v>
      </c>
      <c r="F42" s="143">
        <v>4386678.7030499997</v>
      </c>
      <c r="G42" s="145">
        <f t="shared" si="2"/>
        <v>6063485.04562</v>
      </c>
      <c r="H42" s="146">
        <f t="shared" si="0"/>
        <v>80.635991974293916</v>
      </c>
      <c r="I42" s="146">
        <f t="shared" si="1"/>
        <v>129.94417830668343</v>
      </c>
      <c r="J42" s="143">
        <v>7519576.4287899975</v>
      </c>
    </row>
    <row r="43" spans="1:10" x14ac:dyDescent="0.25">
      <c r="A43" s="131"/>
      <c r="B43" s="132"/>
      <c r="C43" s="132"/>
      <c r="D43" s="132"/>
      <c r="E43" s="132"/>
      <c r="F43" s="132"/>
      <c r="G43" s="132"/>
      <c r="H43" s="132"/>
      <c r="I43" s="132"/>
    </row>
    <row r="44" spans="1:10" x14ac:dyDescent="0.25">
      <c r="A44" s="131"/>
      <c r="B44" s="132"/>
      <c r="C44" s="132"/>
      <c r="D44" s="132"/>
      <c r="E44" s="132"/>
      <c r="F44" s="132"/>
      <c r="G44" s="132"/>
      <c r="H44" s="132"/>
      <c r="I44" s="132"/>
    </row>
    <row r="45" spans="1:10" x14ac:dyDescent="0.25">
      <c r="B45" s="132"/>
      <c r="C45" s="132"/>
      <c r="D45" s="132"/>
      <c r="E45" s="132"/>
      <c r="F45" s="132"/>
      <c r="G45" s="132"/>
      <c r="H45" s="132"/>
      <c r="I45" s="132"/>
    </row>
    <row r="46" spans="1:10" x14ac:dyDescent="0.25">
      <c r="B46" s="132"/>
      <c r="C46" s="132"/>
      <c r="D46" s="132"/>
      <c r="E46" s="132"/>
      <c r="F46" s="132"/>
      <c r="G46" s="132"/>
      <c r="H46" s="132"/>
      <c r="I46" s="132"/>
    </row>
    <row r="47" spans="1:10" x14ac:dyDescent="0.25">
      <c r="A47" s="131"/>
      <c r="B47" s="132"/>
      <c r="C47" s="132"/>
      <c r="D47" s="132"/>
      <c r="E47" s="132"/>
      <c r="F47" s="132"/>
      <c r="G47" s="132"/>
      <c r="H47" s="132"/>
      <c r="I47" s="132"/>
    </row>
  </sheetData>
  <pageMargins left="0.55118110236220474" right="0.23622047244094491" top="0.31496062992125984" bottom="0.15748031496062992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I43"/>
  <sheetViews>
    <sheetView workbookViewId="0">
      <selection activeCell="C49" sqref="C49"/>
    </sheetView>
  </sheetViews>
  <sheetFormatPr defaultRowHeight="12.75" x14ac:dyDescent="0.2"/>
  <cols>
    <col min="1" max="1" width="33.140625" style="94" customWidth="1"/>
    <col min="2" max="2" width="16.28515625" style="94" customWidth="1"/>
    <col min="3" max="3" width="16.42578125" style="94" customWidth="1"/>
    <col min="4" max="4" width="11" style="94" customWidth="1"/>
    <col min="5" max="5" width="15" style="94" customWidth="1"/>
    <col min="6" max="6" width="12.42578125" style="94" customWidth="1"/>
    <col min="7" max="7" width="12.7109375" style="94" customWidth="1"/>
    <col min="8" max="8" width="14.5703125" style="94" customWidth="1"/>
    <col min="9" max="9" width="12.7109375" style="94" customWidth="1"/>
  </cols>
  <sheetData>
    <row r="1" spans="1:9" x14ac:dyDescent="0.2">
      <c r="A1" s="94" t="s">
        <v>176</v>
      </c>
    </row>
    <row r="2" spans="1:9" x14ac:dyDescent="0.2">
      <c r="A2" s="94" t="s">
        <v>208</v>
      </c>
    </row>
    <row r="3" spans="1:9" x14ac:dyDescent="0.2">
      <c r="A3" s="94" t="s">
        <v>136</v>
      </c>
    </row>
    <row r="4" spans="1:9" x14ac:dyDescent="0.2">
      <c r="A4" s="94" t="s">
        <v>177</v>
      </c>
    </row>
    <row r="5" spans="1:9" x14ac:dyDescent="0.2">
      <c r="A5" s="94" t="s">
        <v>178</v>
      </c>
      <c r="E5" s="114"/>
    </row>
    <row r="6" spans="1:9" x14ac:dyDescent="0.2">
      <c r="E6" s="114"/>
    </row>
    <row r="7" spans="1:9" x14ac:dyDescent="0.2">
      <c r="B7" s="247" t="s">
        <v>179</v>
      </c>
      <c r="C7" s="247"/>
      <c r="D7" s="247"/>
      <c r="E7" s="247"/>
      <c r="F7" s="247"/>
      <c r="G7" s="247"/>
      <c r="H7" s="247"/>
      <c r="I7" s="247"/>
    </row>
    <row r="8" spans="1:9" ht="38.25" x14ac:dyDescent="0.2">
      <c r="A8" s="95" t="s">
        <v>137</v>
      </c>
      <c r="B8" s="117" t="s">
        <v>180</v>
      </c>
      <c r="C8" s="117" t="s">
        <v>181</v>
      </c>
      <c r="D8" s="117" t="s">
        <v>182</v>
      </c>
      <c r="E8" s="118" t="s">
        <v>183</v>
      </c>
      <c r="F8" s="117" t="s">
        <v>184</v>
      </c>
      <c r="G8" s="117" t="s">
        <v>185</v>
      </c>
      <c r="H8" s="117" t="s">
        <v>186</v>
      </c>
      <c r="I8" s="117" t="s">
        <v>187</v>
      </c>
    </row>
    <row r="9" spans="1:9" ht="25.5" x14ac:dyDescent="0.2">
      <c r="A9" s="116" t="s">
        <v>124</v>
      </c>
      <c r="B9" s="121">
        <v>10967163.21173</v>
      </c>
      <c r="C9" s="121">
        <v>12234645.113440003</v>
      </c>
      <c r="D9" s="121">
        <v>776119.74531000014</v>
      </c>
      <c r="E9" s="122">
        <f>C9-D9</f>
        <v>11458525.368130002</v>
      </c>
      <c r="F9" s="121">
        <v>100.64274503964167</v>
      </c>
      <c r="G9" s="121">
        <f>E9/B9%</f>
        <v>104.48030312774466</v>
      </c>
      <c r="H9" s="121">
        <v>563529.38241000031</v>
      </c>
      <c r="I9" s="121">
        <v>3670046.3670099946</v>
      </c>
    </row>
    <row r="10" spans="1:9" x14ac:dyDescent="0.2">
      <c r="A10" s="116" t="s">
        <v>51</v>
      </c>
      <c r="B10" s="121">
        <v>27504.821669999994</v>
      </c>
      <c r="C10" s="121">
        <v>27528.361470000003</v>
      </c>
      <c r="D10" s="121">
        <v>470.43045000000001</v>
      </c>
      <c r="E10" s="122">
        <f t="shared" ref="E10:E42" si="0">C10-D10</f>
        <v>27057.931020000004</v>
      </c>
      <c r="F10" s="121">
        <v>207.28499970867568</v>
      </c>
      <c r="G10" s="121">
        <f t="shared" ref="G10:G43" si="1">E10/B10%</f>
        <v>98.375227967802374</v>
      </c>
      <c r="H10" s="121">
        <v>1797.0325399999997</v>
      </c>
      <c r="I10" s="121">
        <v>25114.821040000006</v>
      </c>
    </row>
    <row r="11" spans="1:9" x14ac:dyDescent="0.2">
      <c r="A11" s="112" t="s">
        <v>188</v>
      </c>
      <c r="B11" s="119">
        <v>25495.704010000001</v>
      </c>
      <c r="C11" s="119">
        <v>44761.224310000005</v>
      </c>
      <c r="D11" s="119">
        <v>2250.9593600000003</v>
      </c>
      <c r="E11" s="120">
        <f t="shared" si="0"/>
        <v>42510.264950000004</v>
      </c>
      <c r="F11" s="119">
        <v>250.04190749186336</v>
      </c>
      <c r="G11" s="119">
        <f t="shared" si="1"/>
        <v>166.7350112525879</v>
      </c>
      <c r="H11" s="119">
        <v>148.15899999999996</v>
      </c>
      <c r="I11" s="119">
        <v>31801.264739999999</v>
      </c>
    </row>
    <row r="12" spans="1:9" x14ac:dyDescent="0.2">
      <c r="A12" s="112" t="s">
        <v>189</v>
      </c>
      <c r="B12" s="96">
        <v>14147.2829</v>
      </c>
      <c r="C12" s="96">
        <v>19363.359139999997</v>
      </c>
      <c r="D12" s="96">
        <v>2112.49566</v>
      </c>
      <c r="E12" s="115">
        <f t="shared" si="0"/>
        <v>17250.863479999996</v>
      </c>
      <c r="F12" s="96">
        <v>87.3077772308406</v>
      </c>
      <c r="G12" s="96">
        <f t="shared" si="1"/>
        <v>121.93764415356391</v>
      </c>
      <c r="H12" s="96">
        <v>5686.4006099999997</v>
      </c>
      <c r="I12" s="96">
        <v>9435.1566400000011</v>
      </c>
    </row>
    <row r="13" spans="1:9" ht="25.5" x14ac:dyDescent="0.2">
      <c r="A13" s="112" t="s">
        <v>52</v>
      </c>
      <c r="B13" s="96">
        <v>5756.9395200000017</v>
      </c>
      <c r="C13" s="96">
        <v>7027.4368599999998</v>
      </c>
      <c r="D13" s="96">
        <v>926.35832999999991</v>
      </c>
      <c r="E13" s="115">
        <f t="shared" si="0"/>
        <v>6101.0785299999998</v>
      </c>
      <c r="F13" s="96">
        <v>147.13970983303668</v>
      </c>
      <c r="G13" s="96">
        <f t="shared" si="1"/>
        <v>105.97781180094798</v>
      </c>
      <c r="H13" s="96">
        <v>426.29073999999997</v>
      </c>
      <c r="I13" s="96">
        <v>5472.4820299999992</v>
      </c>
    </row>
    <row r="14" spans="1:9" ht="14.45" customHeight="1" x14ac:dyDescent="0.2">
      <c r="A14" s="112" t="s">
        <v>190</v>
      </c>
      <c r="B14" s="96">
        <v>8703.8813399999999</v>
      </c>
      <c r="C14" s="96">
        <v>9335.1177000000007</v>
      </c>
      <c r="D14" s="96">
        <v>15.513999999999999</v>
      </c>
      <c r="E14" s="115">
        <f t="shared" si="0"/>
        <v>9319.6037000000015</v>
      </c>
      <c r="F14" s="96">
        <v>465.76414030352026</v>
      </c>
      <c r="G14" s="96">
        <f t="shared" si="1"/>
        <v>107.07411252460849</v>
      </c>
      <c r="H14" s="96">
        <v>37.627019999999995</v>
      </c>
      <c r="I14" s="96">
        <v>1416.5653200000002</v>
      </c>
    </row>
    <row r="15" spans="1:9" x14ac:dyDescent="0.2">
      <c r="A15" s="112" t="s">
        <v>53</v>
      </c>
      <c r="B15" s="96">
        <v>32242.91992</v>
      </c>
      <c r="C15" s="96">
        <v>30884.541149999997</v>
      </c>
      <c r="D15" s="96"/>
      <c r="E15" s="115">
        <f t="shared" si="0"/>
        <v>30884.541149999997</v>
      </c>
      <c r="F15" s="96">
        <v>110.91249996994169</v>
      </c>
      <c r="G15" s="96">
        <f t="shared" si="1"/>
        <v>95.78704790580268</v>
      </c>
      <c r="H15" s="96">
        <v>776.78481999999997</v>
      </c>
      <c r="I15" s="96">
        <v>9823.0712200000016</v>
      </c>
    </row>
    <row r="16" spans="1:9" x14ac:dyDescent="0.2">
      <c r="A16" s="112" t="s">
        <v>191</v>
      </c>
      <c r="B16" s="96">
        <v>927.80694999999992</v>
      </c>
      <c r="C16" s="96">
        <v>1004.8126099999999</v>
      </c>
      <c r="D16" s="96"/>
      <c r="E16" s="115">
        <f t="shared" si="0"/>
        <v>1004.8126099999999</v>
      </c>
      <c r="F16" s="96">
        <v>321.38660266479502</v>
      </c>
      <c r="G16" s="96">
        <f t="shared" si="1"/>
        <v>108.29975028749246</v>
      </c>
      <c r="H16" s="96">
        <v>112.24529</v>
      </c>
      <c r="I16" s="96">
        <v>279.70663999999999</v>
      </c>
    </row>
    <row r="17" spans="1:9" x14ac:dyDescent="0.2">
      <c r="A17" s="112" t="s">
        <v>192</v>
      </c>
      <c r="B17" s="96">
        <v>33806.507070000007</v>
      </c>
      <c r="C17" s="96">
        <v>37067.236979999994</v>
      </c>
      <c r="D17" s="96">
        <v>44.427019999999999</v>
      </c>
      <c r="E17" s="115">
        <f t="shared" si="0"/>
        <v>37022.809959999991</v>
      </c>
      <c r="F17" s="96">
        <v>457.45280302885379</v>
      </c>
      <c r="G17" s="96">
        <f t="shared" si="1"/>
        <v>109.5138574456695</v>
      </c>
      <c r="H17" s="96">
        <v>163.65491999999998</v>
      </c>
      <c r="I17" s="96">
        <v>10525.42909</v>
      </c>
    </row>
    <row r="18" spans="1:9" x14ac:dyDescent="0.2">
      <c r="A18" s="112" t="s">
        <v>54</v>
      </c>
      <c r="B18" s="96">
        <v>500978.57705000002</v>
      </c>
      <c r="C18" s="96">
        <v>516736.48392000003</v>
      </c>
      <c r="D18" s="96">
        <v>358.00799999999998</v>
      </c>
      <c r="E18" s="115">
        <f t="shared" si="0"/>
        <v>516378.47592000006</v>
      </c>
      <c r="F18" s="96">
        <v>213.37372467632704</v>
      </c>
      <c r="G18" s="96">
        <f t="shared" si="1"/>
        <v>103.07396355362776</v>
      </c>
      <c r="H18" s="96">
        <v>146.26339999999999</v>
      </c>
      <c r="I18" s="96">
        <v>26311.901289999998</v>
      </c>
    </row>
    <row r="19" spans="1:9" x14ac:dyDescent="0.2">
      <c r="A19" s="112" t="s">
        <v>193</v>
      </c>
      <c r="B19" s="96">
        <v>13222.882080000001</v>
      </c>
      <c r="C19" s="96">
        <v>11526.015170000001</v>
      </c>
      <c r="D19" s="96">
        <v>1.3890400000000001</v>
      </c>
      <c r="E19" s="115">
        <f t="shared" si="0"/>
        <v>11524.626130000001</v>
      </c>
      <c r="F19" s="96">
        <v>434.89132888595947</v>
      </c>
      <c r="G19" s="96">
        <f t="shared" si="1"/>
        <v>87.156688385139091</v>
      </c>
      <c r="H19" s="96">
        <v>28.778470000000002</v>
      </c>
      <c r="I19" s="96">
        <v>492.52350999999999</v>
      </c>
    </row>
    <row r="20" spans="1:9" ht="25.5" x14ac:dyDescent="0.2">
      <c r="A20" s="112" t="s">
        <v>194</v>
      </c>
      <c r="B20" s="96">
        <v>10126.44894</v>
      </c>
      <c r="C20" s="96">
        <v>11897.409369999999</v>
      </c>
      <c r="D20" s="96">
        <v>418.35298999999998</v>
      </c>
      <c r="E20" s="115">
        <f t="shared" si="0"/>
        <v>11479.05638</v>
      </c>
      <c r="F20" s="96">
        <v>41.282849393393363</v>
      </c>
      <c r="G20" s="96">
        <f t="shared" si="1"/>
        <v>113.35717434625212</v>
      </c>
      <c r="H20" s="96">
        <v>1451.0685800000001</v>
      </c>
      <c r="I20" s="96">
        <v>11177.983179999999</v>
      </c>
    </row>
    <row r="21" spans="1:9" x14ac:dyDescent="0.2">
      <c r="A21" s="112" t="s">
        <v>195</v>
      </c>
      <c r="B21" s="96">
        <v>9961.0200999999997</v>
      </c>
      <c r="C21" s="96">
        <v>17820.354490000002</v>
      </c>
      <c r="D21" s="96">
        <v>180.048</v>
      </c>
      <c r="E21" s="115">
        <f t="shared" si="0"/>
        <v>17640.306490000003</v>
      </c>
      <c r="F21" s="96">
        <v>527.06740149899917</v>
      </c>
      <c r="G21" s="96">
        <f t="shared" si="1"/>
        <v>177.09337309739996</v>
      </c>
      <c r="H21" s="96">
        <v>186.66489999999999</v>
      </c>
      <c r="I21" s="96">
        <v>10515.63668</v>
      </c>
    </row>
    <row r="22" spans="1:9" x14ac:dyDescent="0.2">
      <c r="A22" s="112" t="s">
        <v>55</v>
      </c>
      <c r="B22" s="96">
        <v>221354.04509</v>
      </c>
      <c r="C22" s="96">
        <v>286891.79319000005</v>
      </c>
      <c r="D22" s="96">
        <v>1812.99773</v>
      </c>
      <c r="E22" s="115">
        <f t="shared" si="0"/>
        <v>285078.79546000005</v>
      </c>
      <c r="F22" s="96">
        <v>143.17421409089968</v>
      </c>
      <c r="G22" s="96">
        <f t="shared" si="1"/>
        <v>128.78860892019856</v>
      </c>
      <c r="H22" s="96">
        <v>1394.1441199999999</v>
      </c>
      <c r="I22" s="96">
        <v>85136.399850000031</v>
      </c>
    </row>
    <row r="23" spans="1:9" ht="25.5" x14ac:dyDescent="0.2">
      <c r="A23" s="112" t="s">
        <v>196</v>
      </c>
      <c r="B23" s="96">
        <v>-1766.4635200000002</v>
      </c>
      <c r="C23" s="96">
        <v>5452.4409500000002</v>
      </c>
      <c r="D23" s="96">
        <v>1.746</v>
      </c>
      <c r="E23" s="115">
        <f t="shared" si="0"/>
        <v>5450.6949500000001</v>
      </c>
      <c r="F23" s="96">
        <v>94.181080148874997</v>
      </c>
      <c r="G23" s="96">
        <f t="shared" si="1"/>
        <v>-308.56538435619655</v>
      </c>
      <c r="H23" s="96">
        <v>132.65675999999999</v>
      </c>
      <c r="I23" s="96">
        <v>11165.631960000001</v>
      </c>
    </row>
    <row r="24" spans="1:9" ht="25.5" x14ac:dyDescent="0.2">
      <c r="A24" s="112" t="s">
        <v>56</v>
      </c>
      <c r="B24" s="96">
        <v>105848.90121000007</v>
      </c>
      <c r="C24" s="96">
        <v>99976.350710000013</v>
      </c>
      <c r="D24" s="96">
        <v>8911.5396700000001</v>
      </c>
      <c r="E24" s="115">
        <f t="shared" si="0"/>
        <v>91064.811040000015</v>
      </c>
      <c r="F24" s="96">
        <v>110.4894970661019</v>
      </c>
      <c r="G24" s="96">
        <f t="shared" si="1"/>
        <v>86.032835484358017</v>
      </c>
      <c r="H24" s="96">
        <v>34354.037590000007</v>
      </c>
      <c r="I24" s="96">
        <v>80110.394159999996</v>
      </c>
    </row>
    <row r="25" spans="1:9" x14ac:dyDescent="0.2">
      <c r="A25" s="112" t="s">
        <v>57</v>
      </c>
      <c r="B25" s="96">
        <v>83303.904620000001</v>
      </c>
      <c r="C25" s="96">
        <v>38355.504729999993</v>
      </c>
      <c r="D25" s="96">
        <v>12.159000000000001</v>
      </c>
      <c r="E25" s="115">
        <f t="shared" si="0"/>
        <v>38343.345729999994</v>
      </c>
      <c r="F25" s="96">
        <v>184.74775601052244</v>
      </c>
      <c r="G25" s="96">
        <f t="shared" si="1"/>
        <v>46.0282695089833</v>
      </c>
      <c r="H25" s="96">
        <v>1040.5557600000002</v>
      </c>
      <c r="I25" s="96">
        <v>12981.848820000001</v>
      </c>
    </row>
    <row r="26" spans="1:9" x14ac:dyDescent="0.2">
      <c r="A26" s="112" t="s">
        <v>197</v>
      </c>
      <c r="B26" s="96">
        <v>132606.35245999999</v>
      </c>
      <c r="C26" s="96">
        <v>161828.56184000004</v>
      </c>
      <c r="D26" s="96">
        <v>25291.291120000002</v>
      </c>
      <c r="E26" s="115">
        <f t="shared" si="0"/>
        <v>136537.27072000003</v>
      </c>
      <c r="F26" s="96">
        <v>1137.136162403933</v>
      </c>
      <c r="G26" s="96">
        <f t="shared" si="1"/>
        <v>102.96435139574915</v>
      </c>
      <c r="H26" s="96">
        <v>1210.3446799999999</v>
      </c>
      <c r="I26" s="96">
        <v>51528.261740000016</v>
      </c>
    </row>
    <row r="27" spans="1:9" x14ac:dyDescent="0.2">
      <c r="A27" s="112" t="s">
        <v>58</v>
      </c>
      <c r="B27" s="96">
        <v>2877.9717200000005</v>
      </c>
      <c r="C27" s="96">
        <v>8337.9703399999999</v>
      </c>
      <c r="D27" s="96">
        <v>201.34781000000001</v>
      </c>
      <c r="E27" s="115">
        <f t="shared" si="0"/>
        <v>8136.6225299999996</v>
      </c>
      <c r="F27" s="96">
        <v>54.816166213182811</v>
      </c>
      <c r="G27" s="96">
        <f t="shared" si="1"/>
        <v>282.72072562269648</v>
      </c>
      <c r="H27" s="96">
        <v>407.7306999999999</v>
      </c>
      <c r="I27" s="96">
        <v>12183.576770000001</v>
      </c>
    </row>
    <row r="28" spans="1:9" x14ac:dyDescent="0.2">
      <c r="A28" s="112" t="s">
        <v>198</v>
      </c>
      <c r="B28" s="96">
        <v>198606.49063999995</v>
      </c>
      <c r="C28" s="96">
        <v>227347.42496999993</v>
      </c>
      <c r="D28" s="96">
        <v>76.707329999999999</v>
      </c>
      <c r="E28" s="115">
        <f t="shared" si="0"/>
        <v>227270.71763999993</v>
      </c>
      <c r="F28" s="96">
        <v>274.41014689215103</v>
      </c>
      <c r="G28" s="96">
        <f t="shared" si="1"/>
        <v>114.43267383036218</v>
      </c>
      <c r="H28" s="96">
        <v>2169.02133</v>
      </c>
      <c r="I28" s="96">
        <v>33215.415380000006</v>
      </c>
    </row>
    <row r="29" spans="1:9" x14ac:dyDescent="0.2">
      <c r="A29" s="112" t="s">
        <v>59</v>
      </c>
      <c r="B29" s="96">
        <v>14427.65943</v>
      </c>
      <c r="C29" s="96">
        <v>8548.2512799999986</v>
      </c>
      <c r="D29" s="96"/>
      <c r="E29" s="115">
        <f t="shared" si="0"/>
        <v>8548.2512799999986</v>
      </c>
      <c r="F29" s="96">
        <v>123.92363774469038</v>
      </c>
      <c r="G29" s="96">
        <f t="shared" si="1"/>
        <v>59.249050904440423</v>
      </c>
      <c r="H29" s="96">
        <v>335.91308999999995</v>
      </c>
      <c r="I29" s="96">
        <v>31416.281270000003</v>
      </c>
    </row>
    <row r="30" spans="1:9" ht="25.5" x14ac:dyDescent="0.2">
      <c r="A30" s="112" t="s">
        <v>199</v>
      </c>
      <c r="B30" s="96">
        <v>-515.14750000000004</v>
      </c>
      <c r="C30" s="96">
        <v>248.93199999999999</v>
      </c>
      <c r="D30" s="96"/>
      <c r="E30" s="115">
        <f t="shared" si="0"/>
        <v>248.93199999999999</v>
      </c>
      <c r="F30" s="96">
        <v>51.797721047594408</v>
      </c>
      <c r="G30" s="96">
        <f t="shared" si="1"/>
        <v>-48.322470748669062</v>
      </c>
      <c r="H30" s="96">
        <v>22.359770000000001</v>
      </c>
      <c r="I30" s="96">
        <v>828.08904999999993</v>
      </c>
    </row>
    <row r="31" spans="1:9" x14ac:dyDescent="0.2">
      <c r="A31" s="112" t="s">
        <v>200</v>
      </c>
      <c r="B31" s="96">
        <v>19105.808960000002</v>
      </c>
      <c r="C31" s="96">
        <v>17422.866180000001</v>
      </c>
      <c r="D31" s="96">
        <v>5891.3604699999996</v>
      </c>
      <c r="E31" s="115">
        <f t="shared" si="0"/>
        <v>11531.505710000001</v>
      </c>
      <c r="F31" s="96">
        <v>118.90302581906963</v>
      </c>
      <c r="G31" s="96">
        <f t="shared" si="1"/>
        <v>60.356019125609428</v>
      </c>
      <c r="H31" s="96">
        <v>13.295179999999998</v>
      </c>
      <c r="I31" s="96">
        <v>19771.806710000004</v>
      </c>
    </row>
    <row r="32" spans="1:9" x14ac:dyDescent="0.2">
      <c r="A32" s="112" t="s">
        <v>201</v>
      </c>
      <c r="B32" s="96">
        <v>26154.73129</v>
      </c>
      <c r="C32" s="96">
        <v>41677.987950000002</v>
      </c>
      <c r="D32" s="96">
        <v>3.3932600000000002</v>
      </c>
      <c r="E32" s="115">
        <f t="shared" si="0"/>
        <v>41674.594690000005</v>
      </c>
      <c r="F32" s="96">
        <v>-467.44490856084093</v>
      </c>
      <c r="G32" s="96">
        <f t="shared" si="1"/>
        <v>159.33864595249682</v>
      </c>
      <c r="H32" s="96">
        <v>9.2204099999999993</v>
      </c>
      <c r="I32" s="96">
        <v>17067.888020000006</v>
      </c>
    </row>
    <row r="33" spans="1:9" x14ac:dyDescent="0.2">
      <c r="A33" s="112" t="s">
        <v>60</v>
      </c>
      <c r="B33" s="96">
        <v>135491.18628999995</v>
      </c>
      <c r="C33" s="96">
        <v>207434.64918999991</v>
      </c>
      <c r="D33" s="96">
        <v>3866.5431100000001</v>
      </c>
      <c r="E33" s="115">
        <f t="shared" si="0"/>
        <v>203568.10607999991</v>
      </c>
      <c r="F33" s="96">
        <v>266.11909618196546</v>
      </c>
      <c r="G33" s="96">
        <f t="shared" si="1"/>
        <v>150.24453741536431</v>
      </c>
      <c r="H33" s="96">
        <v>6740.2788600000003</v>
      </c>
      <c r="I33" s="96">
        <v>126275.21523999999</v>
      </c>
    </row>
    <row r="34" spans="1:9" x14ac:dyDescent="0.2">
      <c r="A34" s="112" t="s">
        <v>202</v>
      </c>
      <c r="B34" s="96">
        <v>1263.30618</v>
      </c>
      <c r="C34" s="96">
        <v>6336.3833800000002</v>
      </c>
      <c r="D34" s="96">
        <v>308.7568</v>
      </c>
      <c r="E34" s="115">
        <f t="shared" si="0"/>
        <v>6027.6265800000001</v>
      </c>
      <c r="F34" s="96">
        <v>413.90691861151282</v>
      </c>
      <c r="G34" s="96">
        <f t="shared" si="1"/>
        <v>477.13109263820746</v>
      </c>
      <c r="H34" s="96">
        <v>47.392969999999998</v>
      </c>
      <c r="I34" s="96">
        <v>7817.1747299999988</v>
      </c>
    </row>
    <row r="35" spans="1:9" x14ac:dyDescent="0.2">
      <c r="A35" s="112" t="s">
        <v>61</v>
      </c>
      <c r="B35" s="96">
        <v>470611.24862999999</v>
      </c>
      <c r="C35" s="96">
        <v>422491.26196000009</v>
      </c>
      <c r="D35" s="96">
        <v>7586.7339399999992</v>
      </c>
      <c r="E35" s="115">
        <f t="shared" si="0"/>
        <v>414904.52802000009</v>
      </c>
      <c r="F35" s="96">
        <v>55.857875005101945</v>
      </c>
      <c r="G35" s="96">
        <f t="shared" si="1"/>
        <v>88.162900744049765</v>
      </c>
      <c r="H35" s="96">
        <v>3402.4916900000003</v>
      </c>
      <c r="I35" s="96">
        <v>25742.309839999991</v>
      </c>
    </row>
    <row r="36" spans="1:9" x14ac:dyDescent="0.2">
      <c r="A36" s="112" t="s">
        <v>203</v>
      </c>
      <c r="B36" s="96">
        <v>71705.574039999978</v>
      </c>
      <c r="C36" s="96">
        <v>91985.626439999978</v>
      </c>
      <c r="D36" s="96">
        <v>-799.50943999999993</v>
      </c>
      <c r="E36" s="115">
        <f t="shared" si="0"/>
        <v>92785.135879999973</v>
      </c>
      <c r="F36" s="96">
        <v>97.110310031565817</v>
      </c>
      <c r="G36" s="96">
        <f t="shared" si="1"/>
        <v>129.39738245208252</v>
      </c>
      <c r="H36" s="96">
        <v>2177.6606999999999</v>
      </c>
      <c r="I36" s="96">
        <v>60757.910409999989</v>
      </c>
    </row>
    <row r="37" spans="1:9" x14ac:dyDescent="0.2">
      <c r="A37" s="112" t="s">
        <v>204</v>
      </c>
      <c r="B37" s="96">
        <v>2761.3409900000001</v>
      </c>
      <c r="C37" s="96">
        <v>3817.37212</v>
      </c>
      <c r="D37" s="96">
        <v>8125.2330000000002</v>
      </c>
      <c r="E37" s="115">
        <f t="shared" si="0"/>
        <v>-4307.8608800000002</v>
      </c>
      <c r="F37" s="96">
        <v>-506.77370336443204</v>
      </c>
      <c r="G37" s="96">
        <f t="shared" si="1"/>
        <v>-156.00611788260167</v>
      </c>
      <c r="H37" s="96">
        <v>20.45016</v>
      </c>
      <c r="I37" s="96">
        <v>2970.1750300000003</v>
      </c>
    </row>
    <row r="38" spans="1:9" x14ac:dyDescent="0.2">
      <c r="A38" s="112" t="s">
        <v>205</v>
      </c>
      <c r="B38" s="96">
        <v>-169.59520000000003</v>
      </c>
      <c r="C38" s="96">
        <v>2315.1092999999996</v>
      </c>
      <c r="D38" s="96">
        <v>5.2260000000000001E-2</v>
      </c>
      <c r="E38" s="115">
        <f t="shared" si="0"/>
        <v>2315.0570399999997</v>
      </c>
      <c r="F38" s="96">
        <v>317.37264804044497</v>
      </c>
      <c r="G38" s="96">
        <f t="shared" si="1"/>
        <v>-1365.048680623036</v>
      </c>
      <c r="H38" s="96">
        <v>17.68721</v>
      </c>
      <c r="I38" s="96">
        <v>2854.6496899999997</v>
      </c>
    </row>
    <row r="39" spans="1:9" x14ac:dyDescent="0.2">
      <c r="A39" s="112" t="s">
        <v>206</v>
      </c>
      <c r="B39" s="96">
        <v>42650.988809999981</v>
      </c>
      <c r="C39" s="96">
        <v>40581.579189999997</v>
      </c>
      <c r="D39" s="96">
        <v>4361.1595099999995</v>
      </c>
      <c r="E39" s="115">
        <f t="shared" si="0"/>
        <v>36220.419679999999</v>
      </c>
      <c r="F39" s="96">
        <v>304.10772162605991</v>
      </c>
      <c r="G39" s="96">
        <f t="shared" si="1"/>
        <v>84.92281349291423</v>
      </c>
      <c r="H39" s="96">
        <v>373.51855999999992</v>
      </c>
      <c r="I39" s="96">
        <v>5046.967819999998</v>
      </c>
    </row>
    <row r="40" spans="1:9" x14ac:dyDescent="0.2">
      <c r="A40" s="112" t="s">
        <v>207</v>
      </c>
      <c r="B40" s="96">
        <v>7720.7665900000002</v>
      </c>
      <c r="C40" s="96">
        <v>10914.89754</v>
      </c>
      <c r="D40" s="96">
        <v>700.28200000000004</v>
      </c>
      <c r="E40" s="115">
        <f t="shared" si="0"/>
        <v>10214.615540000001</v>
      </c>
      <c r="F40" s="96">
        <v>124.1670750263999</v>
      </c>
      <c r="G40" s="96">
        <f t="shared" si="1"/>
        <v>132.30053545758079</v>
      </c>
      <c r="H40" s="96">
        <v>12662.630559999998</v>
      </c>
      <c r="I40" s="96">
        <v>11917.744770000001</v>
      </c>
    </row>
    <row r="41" spans="1:9" x14ac:dyDescent="0.2">
      <c r="A41" s="112" t="s">
        <v>63</v>
      </c>
      <c r="B41" s="96">
        <v>54486.983800000002</v>
      </c>
      <c r="C41" s="96">
        <v>69115.26917</v>
      </c>
      <c r="D41" s="96">
        <v>778.21086000000003</v>
      </c>
      <c r="E41" s="115">
        <f t="shared" si="0"/>
        <v>68337.058309999993</v>
      </c>
      <c r="F41" s="96">
        <v>119.69005211961809</v>
      </c>
      <c r="G41" s="96">
        <f t="shared" si="1"/>
        <v>125.41905156805538</v>
      </c>
      <c r="H41" s="96">
        <v>5976.642890000001</v>
      </c>
      <c r="I41" s="96">
        <v>41422.845959999991</v>
      </c>
    </row>
    <row r="42" spans="1:9" x14ac:dyDescent="0.2">
      <c r="A42" s="112" t="s">
        <v>64</v>
      </c>
      <c r="B42" s="96">
        <v>1517489.7740400003</v>
      </c>
      <c r="C42" s="96">
        <v>1932476.7763399999</v>
      </c>
      <c r="D42" s="96">
        <v>405657.60832</v>
      </c>
      <c r="E42" s="115">
        <f t="shared" si="0"/>
        <v>1526819.1680199997</v>
      </c>
      <c r="F42" s="96">
        <v>72.65655935212645</v>
      </c>
      <c r="G42" s="96">
        <f t="shared" si="1"/>
        <v>100.61479122558842</v>
      </c>
      <c r="H42" s="96">
        <v>10583.963950000007</v>
      </c>
      <c r="I42" s="96">
        <v>115202.72076</v>
      </c>
    </row>
    <row r="43" spans="1:9" x14ac:dyDescent="0.2">
      <c r="A43" s="112" t="s">
        <v>62</v>
      </c>
      <c r="B43" s="96">
        <v>7178267.4186100047</v>
      </c>
      <c r="C43" s="96">
        <v>7816130.578499997</v>
      </c>
      <c r="D43" s="96">
        <v>296554.14970999997</v>
      </c>
      <c r="E43" s="115">
        <f>C43-D43</f>
        <v>7519576.4287899975</v>
      </c>
      <c r="F43" s="96">
        <v>100.32921633012788</v>
      </c>
      <c r="G43" s="96">
        <f t="shared" si="1"/>
        <v>104.7547547378234</v>
      </c>
      <c r="H43" s="96">
        <v>469476.41517999978</v>
      </c>
      <c r="I43" s="96">
        <v>2772266.5176499989</v>
      </c>
    </row>
  </sheetData>
  <mergeCells count="1">
    <mergeCell ref="B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СФБ </vt:lpstr>
      <vt:lpstr>Прибыль</vt:lpstr>
      <vt:lpstr>НДФЛ...</vt:lpstr>
      <vt:lpstr>Акциз</vt:lpstr>
      <vt:lpstr>по предприятиям!</vt:lpstr>
      <vt:lpstr>СФБ 2019</vt:lpstr>
      <vt:lpstr>Налогооблагаемая прибыль-2020</vt:lpstr>
      <vt:lpstr>Налог на прибыль 05-2020 </vt:lpstr>
      <vt:lpstr>налог на прибыль 05-2019</vt:lpstr>
      <vt:lpstr>'СФБ '!Заголовки_для_печати</vt:lpstr>
      <vt:lpstr>'Налогооблагаемая прибыль-2020'!Область_печати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123</cp:lastModifiedBy>
  <cp:lastPrinted>2020-08-19T11:50:04Z</cp:lastPrinted>
  <dcterms:created xsi:type="dcterms:W3CDTF">2001-05-23T09:58:55Z</dcterms:created>
  <dcterms:modified xsi:type="dcterms:W3CDTF">2020-08-19T12:11:08Z</dcterms:modified>
</cp:coreProperties>
</file>