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Рамонь 2020-2022\Финансы!ут111\"/>
    </mc:Choice>
  </mc:AlternateContent>
  <bookViews>
    <workbookView xWindow="0" yWindow="0" windowWidth="23250" windowHeight="11730" activeTab="4"/>
  </bookViews>
  <sheets>
    <sheet name="СФБ  (2)" sheetId="28" r:id="rId1"/>
    <sheet name="СФБ " sheetId="15" state="hidden" r:id="rId2"/>
    <sheet name="Прибыль." sheetId="31" r:id="rId3"/>
    <sheet name="Прибыль" sheetId="3" state="hidden" r:id="rId4"/>
    <sheet name="НДФЛ (2)" sheetId="33" r:id="rId5"/>
    <sheet name="НДФЛ" sheetId="18" state="hidden" r:id="rId6"/>
    <sheet name="Акциз" sheetId="14" state="hidden" r:id="rId7"/>
    <sheet name="по предприятиям! (2)" sheetId="29" r:id="rId8"/>
    <sheet name="по предприятиям!" sheetId="13" state="hidden" r:id="rId9"/>
    <sheet name="СФБ-2018" sheetId="25" r:id="rId10"/>
    <sheet name="Налогооблагаемая прибыль-2019" sheetId="22" r:id="rId11"/>
    <sheet name="акциз 2019" sheetId="26" r:id="rId12"/>
    <sheet name="налог на прибыль 05-2019" sheetId="27" r:id="rId13"/>
  </sheets>
  <externalReferences>
    <externalReference r:id="rId14"/>
  </externalReferences>
  <definedNames>
    <definedName name="_xlnm.Print_Titles" localSheetId="1">'СФБ '!$5:$6</definedName>
    <definedName name="_xlnm.Print_Titles" localSheetId="0">'СФБ  (2)'!$5:$6</definedName>
    <definedName name="_xlnm.Print_Area" localSheetId="10">'Налогооблагаемая прибыль-2019'!$A$1:$L$48</definedName>
  </definedNames>
  <calcPr calcId="162913"/>
</workbook>
</file>

<file path=xl/calcChain.xml><?xml version="1.0" encoding="utf-8"?>
<calcChain xmlns="http://schemas.openxmlformats.org/spreadsheetml/2006/main">
  <c r="H8" i="33" l="1"/>
  <c r="H10" i="33" s="1"/>
  <c r="H11" i="33" s="1"/>
  <c r="G8" i="33"/>
  <c r="G10" i="33" s="1"/>
  <c r="G11" i="33" s="1"/>
  <c r="F8" i="33"/>
  <c r="F10" i="33" s="1"/>
  <c r="F11" i="33" s="1"/>
  <c r="F12" i="31" l="1"/>
  <c r="G12" i="31" s="1"/>
  <c r="H12" i="31" s="1"/>
  <c r="E12" i="31"/>
  <c r="F44" i="29"/>
  <c r="E11" i="31"/>
  <c r="F11" i="31" s="1"/>
  <c r="D9" i="31"/>
  <c r="C9" i="31"/>
  <c r="F16" i="31" l="1"/>
  <c r="G11" i="31"/>
  <c r="E16" i="31"/>
  <c r="E17" i="31"/>
  <c r="E9" i="31"/>
  <c r="H17" i="31"/>
  <c r="G17" i="31"/>
  <c r="F9" i="31"/>
  <c r="F17" i="31"/>
  <c r="F14" i="31" s="1"/>
  <c r="G3" i="33"/>
  <c r="H3" i="33"/>
  <c r="C10" i="33"/>
  <c r="C8" i="33" s="1"/>
  <c r="D10" i="33"/>
  <c r="D8" i="33" s="1"/>
  <c r="E10" i="33"/>
  <c r="C11" i="33"/>
  <c r="D11" i="33"/>
  <c r="C15" i="33"/>
  <c r="D15" i="33"/>
  <c r="E15" i="33"/>
  <c r="F15" i="33"/>
  <c r="G15" i="33"/>
  <c r="H15" i="33"/>
  <c r="C16" i="33"/>
  <c r="D16" i="33"/>
  <c r="E16" i="33"/>
  <c r="F16" i="33"/>
  <c r="G16" i="33"/>
  <c r="H16" i="33"/>
  <c r="C17" i="33"/>
  <c r="D17" i="33"/>
  <c r="D20" i="33" s="1"/>
  <c r="C20" i="33"/>
  <c r="C22" i="33"/>
  <c r="H17" i="33" l="1"/>
  <c r="E8" i="33"/>
  <c r="E11" i="33"/>
  <c r="E17" i="33" s="1"/>
  <c r="D22" i="33"/>
  <c r="F17" i="33"/>
  <c r="G17" i="33"/>
  <c r="H11" i="31"/>
  <c r="H16" i="31" s="1"/>
  <c r="H14" i="31" s="1"/>
  <c r="G16" i="31"/>
  <c r="G14" i="31" s="1"/>
  <c r="G9" i="31"/>
  <c r="E14" i="31"/>
  <c r="H9" i="31"/>
  <c r="E3" i="33"/>
  <c r="F3" i="33"/>
  <c r="C17" i="18"/>
  <c r="D17" i="18"/>
  <c r="E17" i="18"/>
  <c r="H6" i="18"/>
  <c r="E6" i="18"/>
  <c r="D6" i="18"/>
  <c r="H10" i="18"/>
  <c r="G10" i="18"/>
  <c r="F10" i="18"/>
  <c r="E10" i="18"/>
  <c r="D10" i="18"/>
  <c r="C10" i="18"/>
  <c r="D8" i="18"/>
  <c r="C8" i="18"/>
  <c r="H7" i="18"/>
  <c r="G7" i="18"/>
  <c r="F7" i="18"/>
  <c r="E7" i="18"/>
  <c r="D7" i="18"/>
  <c r="C7" i="18"/>
  <c r="C6" i="18" s="1"/>
  <c r="H15" i="18"/>
  <c r="H18" i="18" s="1"/>
  <c r="G15" i="18"/>
  <c r="G18" i="18" s="1"/>
  <c r="F15" i="18"/>
  <c r="F18" i="18" s="1"/>
  <c r="E15" i="18"/>
  <c r="D15" i="18"/>
  <c r="C15" i="18"/>
  <c r="H14" i="18"/>
  <c r="G14" i="18"/>
  <c r="F14" i="18"/>
  <c r="E14" i="18"/>
  <c r="D14" i="18"/>
  <c r="C14" i="18"/>
  <c r="H13" i="18"/>
  <c r="G13" i="18"/>
  <c r="F13" i="18"/>
  <c r="E13" i="18"/>
  <c r="D13" i="18"/>
  <c r="C13" i="18"/>
  <c r="H12" i="18"/>
  <c r="G12" i="18"/>
  <c r="F12" i="18"/>
  <c r="E12" i="18"/>
  <c r="D12" i="18"/>
  <c r="C12" i="18"/>
  <c r="H11" i="18"/>
  <c r="G11" i="18"/>
  <c r="F11" i="18"/>
  <c r="E11" i="18"/>
  <c r="D11" i="18"/>
  <c r="C11" i="18"/>
  <c r="H17" i="18"/>
  <c r="G17" i="18"/>
  <c r="F17" i="18"/>
  <c r="H16" i="18"/>
  <c r="G16" i="18"/>
  <c r="F16" i="18"/>
  <c r="E16" i="18"/>
  <c r="E18" i="18" s="1"/>
  <c r="D16" i="18"/>
  <c r="D18" i="18" s="1"/>
  <c r="C16" i="18"/>
  <c r="C18" i="18" l="1"/>
  <c r="F17" i="28"/>
  <c r="G23" i="33"/>
  <c r="G19" i="33"/>
  <c r="G20" i="33"/>
  <c r="E17" i="28"/>
  <c r="F23" i="33"/>
  <c r="F19" i="33"/>
  <c r="F20" i="33"/>
  <c r="E23" i="33"/>
  <c r="D17" i="28"/>
  <c r="E19" i="33"/>
  <c r="E20" i="33"/>
  <c r="G17" i="28"/>
  <c r="H23" i="33"/>
  <c r="H19" i="33"/>
  <c r="H20" i="33"/>
  <c r="G25" i="28"/>
  <c r="F25" i="28"/>
  <c r="E25" i="28"/>
  <c r="D25" i="28"/>
  <c r="C25" i="28"/>
  <c r="G18" i="28"/>
  <c r="F18" i="28"/>
  <c r="E18" i="28"/>
  <c r="D18" i="28"/>
  <c r="C18" i="28"/>
  <c r="C13" i="28" s="1"/>
  <c r="C36" i="28" s="1"/>
  <c r="C39" i="28" s="1"/>
  <c r="E43" i="27" l="1"/>
  <c r="G43" i="27" s="1"/>
  <c r="E42" i="27"/>
  <c r="E41" i="27"/>
  <c r="G41" i="27" s="1"/>
  <c r="E40" i="27"/>
  <c r="G40" i="27" s="1"/>
  <c r="E39" i="27"/>
  <c r="G39" i="27" s="1"/>
  <c r="E38" i="27"/>
  <c r="E37" i="27"/>
  <c r="G37" i="27" s="1"/>
  <c r="E36" i="27"/>
  <c r="G36" i="27" s="1"/>
  <c r="E35" i="27"/>
  <c r="G35" i="27" s="1"/>
  <c r="E34" i="27"/>
  <c r="E33" i="27"/>
  <c r="G33" i="27" s="1"/>
  <c r="E32" i="27"/>
  <c r="G32" i="27" s="1"/>
  <c r="E31" i="27"/>
  <c r="G31" i="27" s="1"/>
  <c r="E30" i="27"/>
  <c r="E29" i="27"/>
  <c r="G29" i="27" s="1"/>
  <c r="E28" i="27"/>
  <c r="G28" i="27" s="1"/>
  <c r="E27" i="27"/>
  <c r="G27" i="27" s="1"/>
  <c r="E26" i="27"/>
  <c r="E25" i="27"/>
  <c r="G25" i="27" s="1"/>
  <c r="E24" i="27"/>
  <c r="G24" i="27" s="1"/>
  <c r="E23" i="27"/>
  <c r="G23" i="27" s="1"/>
  <c r="E22" i="27"/>
  <c r="E21" i="27"/>
  <c r="G21" i="27" s="1"/>
  <c r="E20" i="27"/>
  <c r="G20" i="27" s="1"/>
  <c r="E19" i="27"/>
  <c r="G19" i="27" s="1"/>
  <c r="E18" i="27"/>
  <c r="E17" i="27"/>
  <c r="G17" i="27" s="1"/>
  <c r="E16" i="27"/>
  <c r="G16" i="27" s="1"/>
  <c r="E15" i="27"/>
  <c r="G15" i="27" s="1"/>
  <c r="E14" i="27"/>
  <c r="E13" i="27"/>
  <c r="G13" i="27" s="1"/>
  <c r="E12" i="27"/>
  <c r="G12" i="27" s="1"/>
  <c r="E11" i="27"/>
  <c r="G11" i="27" s="1"/>
  <c r="E10" i="27"/>
  <c r="E9" i="27"/>
  <c r="G9" i="27" s="1"/>
  <c r="AJ38" i="25"/>
  <c r="AI38" i="25"/>
  <c r="AG38" i="25"/>
  <c r="AF38" i="25"/>
  <c r="AE38" i="25"/>
  <c r="AC38" i="25"/>
  <c r="AB38" i="25"/>
  <c r="AA38" i="25"/>
  <c r="Z38" i="25"/>
  <c r="Y38" i="25"/>
  <c r="X38" i="25"/>
  <c r="W38" i="25"/>
  <c r="V38" i="25"/>
  <c r="U38" i="25"/>
  <c r="T38" i="25"/>
  <c r="S38" i="25"/>
  <c r="R38" i="25"/>
  <c r="Q38" i="25"/>
  <c r="P38" i="25"/>
  <c r="O38" i="25"/>
  <c r="N38" i="25"/>
  <c r="M38" i="25"/>
  <c r="L38" i="25"/>
  <c r="J38" i="25"/>
  <c r="I38" i="25"/>
  <c r="H38" i="25"/>
  <c r="F38" i="25"/>
  <c r="D38" i="25"/>
  <c r="C38" i="25"/>
  <c r="AD37" i="25"/>
  <c r="K37" i="25"/>
  <c r="E37" i="25" s="1"/>
  <c r="G37" i="25"/>
  <c r="AD36" i="25"/>
  <c r="K36" i="25"/>
  <c r="G36" i="25"/>
  <c r="E36" i="25"/>
  <c r="AH36" i="25" s="1"/>
  <c r="AD35" i="25"/>
  <c r="K35" i="25"/>
  <c r="G35" i="25"/>
  <c r="E35" i="25"/>
  <c r="AH35" i="25" s="1"/>
  <c r="AD34" i="25"/>
  <c r="K34" i="25"/>
  <c r="E34" i="25" s="1"/>
  <c r="G34" i="25"/>
  <c r="AD33" i="25"/>
  <c r="K33" i="25"/>
  <c r="G33" i="25"/>
  <c r="E33" i="25"/>
  <c r="AD32" i="25"/>
  <c r="K32" i="25"/>
  <c r="G32" i="25"/>
  <c r="E32" i="25"/>
  <c r="AD31" i="25"/>
  <c r="K31" i="25"/>
  <c r="E31" i="25"/>
  <c r="AH31" i="25" s="1"/>
  <c r="G31" i="25"/>
  <c r="AD30" i="25"/>
  <c r="K30" i="25"/>
  <c r="E30" i="25" s="1"/>
  <c r="G30" i="25"/>
  <c r="AD29" i="25"/>
  <c r="K29" i="25"/>
  <c r="E29" i="25" s="1"/>
  <c r="AH29" i="25" s="1"/>
  <c r="G29" i="25"/>
  <c r="AD28" i="25"/>
  <c r="K28" i="25"/>
  <c r="G28" i="25"/>
  <c r="E28" i="25"/>
  <c r="AH28" i="25" s="1"/>
  <c r="AD27" i="25"/>
  <c r="K27" i="25"/>
  <c r="G27" i="25"/>
  <c r="E27" i="25"/>
  <c r="AH27" i="25" s="1"/>
  <c r="AD26" i="25"/>
  <c r="K26" i="25"/>
  <c r="E26" i="25" s="1"/>
  <c r="G26" i="25"/>
  <c r="AD25" i="25"/>
  <c r="K25" i="25"/>
  <c r="E25" i="25" s="1"/>
  <c r="G25" i="25"/>
  <c r="AD24" i="25"/>
  <c r="K24" i="25"/>
  <c r="G24" i="25"/>
  <c r="E24" i="25"/>
  <c r="AH24" i="25" s="1"/>
  <c r="AD23" i="25"/>
  <c r="K23" i="25"/>
  <c r="G23" i="25"/>
  <c r="E23" i="25"/>
  <c r="AH23" i="25" s="1"/>
  <c r="AD22" i="25"/>
  <c r="K22" i="25"/>
  <c r="E22" i="25" s="1"/>
  <c r="G22" i="25"/>
  <c r="AD21" i="25"/>
  <c r="K21" i="25"/>
  <c r="E21" i="25" s="1"/>
  <c r="G21" i="25"/>
  <c r="AD20" i="25"/>
  <c r="K20" i="25"/>
  <c r="G20" i="25"/>
  <c r="E20" i="25"/>
  <c r="AH20" i="25" s="1"/>
  <c r="AD19" i="25"/>
  <c r="K19" i="25"/>
  <c r="G19" i="25"/>
  <c r="E19" i="25"/>
  <c r="AH19" i="25" s="1"/>
  <c r="AD18" i="25"/>
  <c r="K18" i="25"/>
  <c r="E18" i="25" s="1"/>
  <c r="AH18" i="25" s="1"/>
  <c r="G18" i="25"/>
  <c r="AD17" i="25"/>
  <c r="K17" i="25"/>
  <c r="E17" i="25" s="1"/>
  <c r="G17" i="25"/>
  <c r="AD16" i="25"/>
  <c r="K16" i="25"/>
  <c r="G16" i="25"/>
  <c r="E16" i="25"/>
  <c r="AD15" i="25"/>
  <c r="K15" i="25"/>
  <c r="G15" i="25"/>
  <c r="E15" i="25"/>
  <c r="AD14" i="25"/>
  <c r="K14" i="25"/>
  <c r="E14" i="25" s="1"/>
  <c r="AH14" i="25" s="1"/>
  <c r="G14" i="25"/>
  <c r="AD13" i="25"/>
  <c r="K13" i="25"/>
  <c r="E13" i="25" s="1"/>
  <c r="G13" i="25"/>
  <c r="AD12" i="25"/>
  <c r="K12" i="25"/>
  <c r="G12" i="25"/>
  <c r="E12" i="25"/>
  <c r="AD11" i="25"/>
  <c r="K11" i="25"/>
  <c r="G11" i="25"/>
  <c r="E11" i="25"/>
  <c r="AD10" i="25"/>
  <c r="K10" i="25"/>
  <c r="E10" i="25" s="1"/>
  <c r="G10" i="25"/>
  <c r="AD9" i="25"/>
  <c r="K9" i="25"/>
  <c r="E9" i="25" s="1"/>
  <c r="AH9" i="25" s="1"/>
  <c r="G9" i="25"/>
  <c r="AD8" i="25"/>
  <c r="K8" i="25"/>
  <c r="G8" i="25"/>
  <c r="E8" i="25"/>
  <c r="AD7" i="25"/>
  <c r="K7" i="25"/>
  <c r="G7" i="25"/>
  <c r="E7" i="25"/>
  <c r="AD6" i="25"/>
  <c r="K6" i="25"/>
  <c r="E6" i="25"/>
  <c r="AH6" i="25" s="1"/>
  <c r="G6" i="25"/>
  <c r="AD5" i="25"/>
  <c r="K5" i="25"/>
  <c r="E5" i="25" s="1"/>
  <c r="G5" i="25"/>
  <c r="AD4" i="25"/>
  <c r="K4" i="25"/>
  <c r="K38" i="25" s="1"/>
  <c r="G4" i="25"/>
  <c r="E4" i="25"/>
  <c r="AH4" i="25" s="1"/>
  <c r="D20" i="18"/>
  <c r="C20" i="18"/>
  <c r="H3" i="18"/>
  <c r="G3" i="18"/>
  <c r="F3" i="18"/>
  <c r="E3" i="18"/>
  <c r="H20" i="18"/>
  <c r="G20" i="18"/>
  <c r="F20" i="18"/>
  <c r="E20" i="18"/>
  <c r="AH10" i="25" l="1"/>
  <c r="AH11" i="25"/>
  <c r="AH12" i="25"/>
  <c r="AH17" i="25"/>
  <c r="AH21" i="25"/>
  <c r="AH25" i="25"/>
  <c r="AH33" i="25"/>
  <c r="AL35" i="25"/>
  <c r="AK35" i="25"/>
  <c r="AL23" i="25"/>
  <c r="AK23" i="25"/>
  <c r="AL27" i="25"/>
  <c r="AK27" i="25"/>
  <c r="AL33" i="25"/>
  <c r="AK33" i="25"/>
  <c r="G38" i="25"/>
  <c r="AD38" i="25"/>
  <c r="AH7" i="25"/>
  <c r="AH8" i="25"/>
  <c r="AK8" i="25" s="1"/>
  <c r="AH13" i="25"/>
  <c r="AH15" i="25"/>
  <c r="AL15" i="25" s="1"/>
  <c r="AH16" i="25"/>
  <c r="AH22" i="25"/>
  <c r="AL22" i="25" s="1"/>
  <c r="AH26" i="25"/>
  <c r="AH30" i="25"/>
  <c r="AL30" i="25" s="1"/>
  <c r="AH32" i="25"/>
  <c r="AH34" i="25"/>
  <c r="AL34" i="25" s="1"/>
  <c r="AH37" i="25"/>
  <c r="AH5" i="25"/>
  <c r="AH38" i="25" s="1"/>
  <c r="E38" i="25"/>
  <c r="AL7" i="25"/>
  <c r="AK7" i="25"/>
  <c r="AL8" i="25"/>
  <c r="AK10" i="25"/>
  <c r="AL10" i="25"/>
  <c r="AL13" i="25"/>
  <c r="AK13" i="25"/>
  <c r="AK15" i="25"/>
  <c r="AL16" i="25"/>
  <c r="AK16" i="25"/>
  <c r="AL18" i="25"/>
  <c r="AK18" i="25"/>
  <c r="AL21" i="25"/>
  <c r="AK21" i="25"/>
  <c r="AK22" i="25"/>
  <c r="AL25" i="25"/>
  <c r="AK25" i="25"/>
  <c r="AL26" i="25"/>
  <c r="AK26" i="25"/>
  <c r="AL29" i="25"/>
  <c r="AK29" i="25"/>
  <c r="AK30" i="25"/>
  <c r="AK32" i="25"/>
  <c r="AL32" i="25"/>
  <c r="AK34" i="25"/>
  <c r="AL37" i="25"/>
  <c r="AK37" i="25"/>
  <c r="AL6" i="25"/>
  <c r="AK6" i="25"/>
  <c r="AL9" i="25"/>
  <c r="AK9" i="25"/>
  <c r="AL11" i="25"/>
  <c r="AK11" i="25"/>
  <c r="AK12" i="25"/>
  <c r="AL12" i="25"/>
  <c r="AL14" i="25"/>
  <c r="AK14" i="25"/>
  <c r="AL17" i="25"/>
  <c r="AK17" i="25"/>
  <c r="AL19" i="25"/>
  <c r="AK19" i="25"/>
  <c r="AK20" i="25"/>
  <c r="AL20" i="25"/>
  <c r="AL24" i="25"/>
  <c r="AK24" i="25"/>
  <c r="AK28" i="25"/>
  <c r="AL28" i="25"/>
  <c r="AL31" i="25"/>
  <c r="AK31" i="25"/>
  <c r="AK36" i="25"/>
  <c r="AL36" i="25"/>
  <c r="AK4" i="25"/>
  <c r="AL4" i="25"/>
  <c r="F19" i="18"/>
  <c r="H19" i="18"/>
  <c r="E19" i="18"/>
  <c r="G19" i="18"/>
  <c r="G10" i="27"/>
  <c r="G14" i="27"/>
  <c r="G18" i="27"/>
  <c r="G22" i="27"/>
  <c r="G26" i="27"/>
  <c r="G30" i="27"/>
  <c r="G34" i="27"/>
  <c r="G38" i="27"/>
  <c r="G42" i="27"/>
  <c r="AK38" i="25" l="1"/>
  <c r="AL38" i="25"/>
  <c r="AL5" i="25"/>
  <c r="AK5" i="25"/>
  <c r="H8" i="18"/>
  <c r="E8" i="18"/>
  <c r="E13" i="28" l="1"/>
  <c r="E36" i="28" s="1"/>
  <c r="E39" i="28" s="1"/>
  <c r="G13" i="28"/>
  <c r="G36" i="28" s="1"/>
  <c r="G39" i="28" s="1"/>
  <c r="F13" i="28"/>
  <c r="F36" i="28" s="1"/>
  <c r="F39" i="28" s="1"/>
  <c r="D13" i="28"/>
  <c r="D36" i="28"/>
  <c r="D39" i="28" s="1"/>
</calcChain>
</file>

<file path=xl/sharedStrings.xml><?xml version="1.0" encoding="utf-8"?>
<sst xmlns="http://schemas.openxmlformats.org/spreadsheetml/2006/main" count="681" uniqueCount="300">
  <si>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</si>
  <si>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</si>
  <si>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</si>
  <si>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</si>
  <si>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</si>
  <si>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</si>
  <si>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</si>
  <si>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</si>
  <si>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</si>
  <si>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</si>
  <si>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</si>
  <si>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</si>
  <si>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</si>
  <si>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 предприятию</t>
  </si>
  <si>
    <t>поступлений акциза на спирт этиловый</t>
  </si>
  <si>
    <t>поступлений акциза на водку и ликеро-водочную продукцию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</si>
  <si>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</si>
  <si>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</si>
  <si>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</si>
  <si>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</si>
  <si>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</si>
  <si>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</si>
  <si>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</si>
  <si>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</si>
  <si>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</si>
  <si>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</si>
  <si>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</si>
  <si>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</si>
  <si>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</si>
  <si>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</si>
  <si>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</si>
  <si>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</si>
  <si>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</si>
  <si>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</si>
  <si>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</si>
  <si>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</si>
  <si>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</si>
  <si>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</si>
  <si>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</si>
  <si>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</si>
  <si>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</si>
  <si>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</si>
  <si>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</si>
  <si>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</si>
  <si>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</si>
  <si>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</si>
  <si>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</si>
  <si>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</si>
  <si>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</si>
  <si>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</si>
  <si>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</si>
  <si>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</si>
  <si>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</si>
  <si>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</si>
  <si>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</si>
  <si>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</si>
  <si>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</si>
  <si>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</si>
  <si>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Аннинский муниципальный район</t>
  </si>
  <si>
    <t>Бутурлиновский муниципальный район</t>
  </si>
  <si>
    <t>Верхнехавский муниципальный район</t>
  </si>
  <si>
    <t>Калачеевский муниципальный район</t>
  </si>
  <si>
    <t>Лискинский муниципальный район</t>
  </si>
  <si>
    <t>Новоусманский муниципальный район</t>
  </si>
  <si>
    <t>Новохоперский муниципальный район</t>
  </si>
  <si>
    <t>Острогожский муниципальный район</t>
  </si>
  <si>
    <t>Панинский муниципальный район</t>
  </si>
  <si>
    <t>Рамонский муниципальный район</t>
  </si>
  <si>
    <t>Россошанский муниципальный район</t>
  </si>
  <si>
    <t>Город Воронеж</t>
  </si>
  <si>
    <t>Город Борисоглебск</t>
  </si>
  <si>
    <t>Город Нововоронеж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</si>
  <si>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</si>
  <si>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</si>
  <si>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</si>
  <si>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</si>
  <si>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</si>
  <si>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телефон: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</si>
  <si>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</si>
  <si>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</si>
  <si>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</si>
  <si>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</si>
  <si>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</si>
  <si>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</si>
  <si>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</si>
  <si>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</si>
  <si>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Налог на прибыль в бюджет Воронежской области (по ставке 18%)</t>
  </si>
  <si>
    <t>Форма запроса по наиболее значимым предприятиям, расположенным на территории муниципального образования</t>
  </si>
  <si>
    <t xml:space="preserve">Форма должна быть заполнена по наиболее значимым предприятиям МО </t>
  </si>
  <si>
    <t>КПП</t>
  </si>
  <si>
    <t>официальный сайт</t>
  </si>
  <si>
    <t>По сахарным заводам информация должна быть  обязательно</t>
  </si>
  <si>
    <t xml:space="preserve"> (в ценах соответствующих лет по полному кругу предприятий)</t>
  </si>
  <si>
    <t>Х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</si>
  <si>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</si>
  <si>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</si>
  <si>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</si>
  <si>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исполнитель:</t>
  </si>
  <si>
    <t>3. Ставка акциза, руб/дал</t>
  </si>
  <si>
    <t>4. Сумма акциза, тыс. руб</t>
  </si>
  <si>
    <t>5. Собираемость, %</t>
  </si>
  <si>
    <t>6. Поступление акциза в бюджет, тыс. руб.</t>
  </si>
  <si>
    <t>Исполнитель</t>
  </si>
  <si>
    <t>тел. исполнителя</t>
  </si>
  <si>
    <t>Приложение № 3-б</t>
  </si>
  <si>
    <t>1 . Объем производства и реализации водки и ликероводочных изделий, тыс. дал</t>
  </si>
  <si>
    <t xml:space="preserve"> - содержание спирта свыше 9%</t>
  </si>
  <si>
    <t>2. Содержание абсолютного спирта, тыс. дал</t>
  </si>
  <si>
    <t>4. Сумма акциза, тыс.руб.</t>
  </si>
  <si>
    <t>6. Зачет по спирту, тыс.руб.</t>
  </si>
  <si>
    <t>7.Собираемость, %</t>
  </si>
  <si>
    <t>8. Поступление акциза в бюджет, тыс. руб.</t>
  </si>
  <si>
    <t>Приложение № 3-в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</si>
  <si>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</si>
  <si>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</si>
  <si>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</si>
  <si>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</si>
  <si>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</si>
  <si>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</si>
  <si>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тел.исполнителя</t>
  </si>
  <si>
    <t>4.Сумма акциза, тыс. руб</t>
  </si>
  <si>
    <t>Сводная финансовая обеспеченность</t>
  </si>
  <si>
    <t>VIII. Финансы</t>
  </si>
  <si>
    <t xml:space="preserve"> (в ценах соответствующих лет)</t>
  </si>
  <si>
    <r>
      <t xml:space="preserve">1. Прибыль  </t>
    </r>
    <r>
      <rPr>
        <b/>
        <sz val="9"/>
        <rFont val="Times New Roman"/>
        <family val="1"/>
        <charset val="204"/>
      </rPr>
      <t xml:space="preserve"> по крупным и средним предприятиям</t>
    </r>
  </si>
  <si>
    <t>2. Амортизационные отчисления</t>
  </si>
  <si>
    <t>3. Налоговые доходы (без налога на прибыль)</t>
  </si>
  <si>
    <t>из них:</t>
  </si>
  <si>
    <t>Налог на добавленную стоимость</t>
  </si>
  <si>
    <t>Акцизы</t>
  </si>
  <si>
    <t>Налог на доходы с физических лиц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</si>
  <si>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</si>
  <si>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</si>
  <si>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</si>
  <si>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</si>
  <si>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</si>
  <si>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</si>
  <si>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</si>
  <si>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налог, взимаемый в связи с применением упрощенной системы налогообложения, учета и отчетности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</si>
  <si>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</si>
  <si>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</si>
  <si>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</si>
  <si>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Налоги, сборы и регулярные платежи за пользование природными ресурсами</t>
  </si>
  <si>
    <t>Государственная пошлина</t>
  </si>
  <si>
    <t xml:space="preserve">Прочие налоги и сборы </t>
  </si>
  <si>
    <t>4. Неналоговые доходы</t>
  </si>
  <si>
    <t>5. Отчисления на социальные нужды в  государственные внебюджетные фонды</t>
  </si>
  <si>
    <t>Итого доходов (п.1+п.2+п.3+п.4+п.5)</t>
  </si>
  <si>
    <t>тыс. чел.</t>
  </si>
  <si>
    <t>Собственная финансовая обеспеченность                                                    (Итого доходов :  численность населения)</t>
  </si>
  <si>
    <t>руб.</t>
  </si>
  <si>
    <t>Приложение № 2</t>
  </si>
  <si>
    <t>Расчет поступлений налога на доходы физических лиц</t>
  </si>
  <si>
    <t>Единица  измерения</t>
  </si>
  <si>
    <t xml:space="preserve">тыс. рублей </t>
  </si>
  <si>
    <t xml:space="preserve"> %</t>
  </si>
  <si>
    <t>Муниципальные образования Воронежской области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</si>
  <si>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</si>
  <si>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</si>
  <si>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</si>
  <si>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</si>
  <si>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</si>
  <si>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</si>
  <si>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</si>
  <si>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Налог на добычу полезных ископаемых</t>
  </si>
  <si>
    <t>водный налог</t>
  </si>
  <si>
    <t>ДФ</t>
  </si>
  <si>
    <t>УФНС</t>
  </si>
  <si>
    <t>Пенсионный фонд  (факт)</t>
  </si>
  <si>
    <t>г.Борисоглебск</t>
  </si>
  <si>
    <t>Единицы измерения: Тысяча рублей</t>
  </si>
  <si>
    <t>Наблюдаемые статьи (сводно)</t>
  </si>
  <si>
    <t>Наблюдаемые ОКТМО (сводно)</t>
  </si>
  <si>
    <t>Акцизы по подакцизным товарам (продукции), производимым на территории Российской Федерации</t>
  </si>
  <si>
    <t>Акцизы на этиловый спирт из пищевого или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производимый на территории Российской Федерации</t>
  </si>
  <si>
    <t>Акцизы на спиртосодержащую продукцию, производимую на территории Российской Федерации</t>
  </si>
  <si>
    <t>Акцизы на пиво, производимое на территории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</si>
  <si>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</si>
  <si>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Акцизы на сидр, пуаре, медовуху, производимые на территории Российской Федерации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</si>
  <si>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</si>
  <si>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</si>
  <si>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</si>
  <si>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</si>
  <si>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2020 год (прогноз)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</si>
  <si>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</si>
  <si>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</si>
  <si>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</si>
  <si>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4. Налоговая ставка, 13%</t>
  </si>
  <si>
    <t>7.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</si>
  <si>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8. Налог на доходы физических лиц с доходов, полученных физическими лицами в соответствии со статьей 228 Налогового Кодекса РФ</t>
  </si>
  <si>
    <t>9.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РФ</t>
  </si>
  <si>
    <t>10. Сумма исчисленного налога на доходы в виде дивидендов (из формы 7-НДФЛ)</t>
  </si>
  <si>
    <t>11. Отработка недоимки (реструктуризация)</t>
  </si>
  <si>
    <t>3. Облагаемый валовый совокупный доход (п.1-п.2)</t>
  </si>
  <si>
    <r>
      <t>5. Сумма налога, исчисленная к уплате в бюджет</t>
    </r>
    <r>
      <rPr>
        <sz val="11"/>
        <rFont val="Times New Roman"/>
        <family val="1"/>
        <charset val="204"/>
      </rPr>
      <t xml:space="preserve"> (п.3*п.4)</t>
    </r>
  </si>
  <si>
    <t>12. ИТОГО поступило налога на доходы физических  лиц (п.6+п.7+п.8+п.9+п.10+п.11)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</si>
  <si>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</si>
  <si>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</si>
  <si>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</si>
  <si>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</si>
  <si>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</si>
  <si>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Приложение № 3-а.</t>
  </si>
  <si>
    <t>Приложение № 3-г</t>
  </si>
  <si>
    <t>форму не изменять!</t>
  </si>
  <si>
    <t>6. Сумма налога фактически поступившего (= п.5 минус сумма возможной недоимки)</t>
  </si>
  <si>
    <t>2021 год (прогноз)</t>
  </si>
  <si>
    <t>Предварительная информация по итогам 7 месяцев будет уточнена!</t>
  </si>
  <si>
    <t>Прибыль прибыльных предприятий (по крупным и средним предприятиям) Шифр 1126</t>
  </si>
  <si>
    <t>Налоговые доходы (без налога на прибыль)</t>
  </si>
  <si>
    <t>Неналоговые доходы</t>
  </si>
  <si>
    <t>Отчисления на социальные нужды в  государственные внебюджетные фонды (прогноз районов)</t>
  </si>
  <si>
    <r>
      <t>Фонд социального страхования</t>
    </r>
    <r>
      <rPr>
        <sz val="8"/>
        <color indexed="10"/>
        <rFont val="Times New Roman"/>
        <family val="1"/>
        <charset val="204"/>
      </rPr>
      <t xml:space="preserve"> </t>
    </r>
  </si>
  <si>
    <t xml:space="preserve">ОМС         </t>
  </si>
  <si>
    <t>Среднедушевая финансовая обеспеченность  (с учетом  прибыли прибыльных предп.)</t>
  </si>
  <si>
    <t>Среднегодовая численность за 2014 год  расчетно</t>
  </si>
  <si>
    <t>Аналитические модели: Расчёты с бюджетом (2018) (Витрина данных "Расчёты с бюджетом" (2018 год))</t>
  </si>
  <si>
    <t>________________________муниципального района  (городского округа)    на период до 2022 года</t>
  </si>
  <si>
    <t>1 полугодие 2019 года</t>
  </si>
  <si>
    <t>2. Налог на прибыль в территориальный бюджет (ставка 17%)</t>
  </si>
  <si>
    <t>факт</t>
  </si>
  <si>
    <r>
      <t>Сводный финансовый баланс за 2018 год (</t>
    </r>
    <r>
      <rPr>
        <b/>
        <sz val="14"/>
        <color indexed="60"/>
        <rFont val="Times New Roman"/>
        <family val="1"/>
        <charset val="204"/>
      </rPr>
      <t>предварительный отчет</t>
    </r>
    <r>
      <rPr>
        <b/>
        <sz val="14"/>
        <rFont val="Times New Roman"/>
        <family val="1"/>
        <charset val="204"/>
      </rPr>
      <t>) для рейтинга</t>
    </r>
  </si>
  <si>
    <t>% роста 2018 к 2017 г.г.</t>
  </si>
  <si>
    <t>% исполнения от прогноза района на 2018 год</t>
  </si>
  <si>
    <t>Данные из прогнозов района на 2018 год</t>
  </si>
  <si>
    <t>СФБ за 2017 год</t>
  </si>
  <si>
    <r>
      <t xml:space="preserve">Амортизационные отчисления (прогноз) </t>
    </r>
    <r>
      <rPr>
        <sz val="8"/>
        <color indexed="10"/>
        <rFont val="Times New Roman"/>
        <family val="1"/>
        <charset val="204"/>
      </rPr>
      <t xml:space="preserve"> Отчет после 09.08.2019</t>
    </r>
  </si>
  <si>
    <t>2019 год (оценка)</t>
  </si>
  <si>
    <t>2022 год (прогноз)</t>
  </si>
  <si>
    <t xml:space="preserve">  на 11.07.2019</t>
  </si>
  <si>
    <t>на 2020 год и прогноз на 2021-2022 годы</t>
  </si>
  <si>
    <t>Годы: 2018</t>
  </si>
  <si>
    <t xml:space="preserve">Месяцы: Декабрь   </t>
  </si>
  <si>
    <t>Аналитические модели: Расчёты с бюджетом (2019) (Витрина данных "Расчёты с бюджетом" (2019 год))</t>
  </si>
  <si>
    <t xml:space="preserve">Месяцы: Май       </t>
  </si>
  <si>
    <t>Годы: 2019</t>
  </si>
  <si>
    <t>Наблюдаемые реквизиты: Поступило - всего на 01.01.2019</t>
  </si>
  <si>
    <t>Наблюдаемые реквизиты: Поступило - всего на 01.06.2019</t>
  </si>
  <si>
    <t xml:space="preserve">2018 год (оценка) </t>
  </si>
  <si>
    <t>2018 год уточнить после публикации ФНС формы 5-ПМ</t>
  </si>
  <si>
    <t>Наблюдаемые статьи (сводно): Налог на прибыль организаций</t>
  </si>
  <si>
    <t>Наблюдаемые реквизиты, %</t>
  </si>
  <si>
    <t>Начислено - всего</t>
  </si>
  <si>
    <t>Поступило - всего</t>
  </si>
  <si>
    <t>Возмещено</t>
  </si>
  <si>
    <t>ИТОГО за 5 месяцев 2019</t>
  </si>
  <si>
    <t>Процент роста, %</t>
  </si>
  <si>
    <t>Процент к начисленному, %</t>
  </si>
  <si>
    <t>Общая сумма задолженности - всего</t>
  </si>
  <si>
    <t>Переплата</t>
  </si>
  <si>
    <t>Бобровский муниципальный район</t>
  </si>
  <si>
    <t>Богучарский муниципальный район</t>
  </si>
  <si>
    <t>Верхнемамонский муниципальный район</t>
  </si>
  <si>
    <t>Воробьевский муниципальный район</t>
  </si>
  <si>
    <t>Грибановский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</si>
  <si>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</si>
  <si>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</si>
  <si>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</si>
  <si>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Нижнедевицкий муниципальный район</t>
  </si>
  <si>
    <t>Ольховатский муниципальный район</t>
  </si>
  <si>
    <t>Павловский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</si>
  <si>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</si>
  <si>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</si>
  <si>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</si>
  <si>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Репьевский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</si>
  <si>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</si>
  <si>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</si>
  <si>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</si>
  <si>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</si>
  <si>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</si>
  <si>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 xml:space="preserve">Месяцы: Январь-Май  (на 01.06.2019)     </t>
  </si>
  <si>
    <t>Рамонского муниципального района   на период до 2022 года</t>
  </si>
  <si>
    <t xml:space="preserve">                                 Налогооблагаемая прибыль предприятий</t>
  </si>
  <si>
    <t>Ю.В. Болгов</t>
  </si>
  <si>
    <t>Заместитель главы администрации муниципального района</t>
  </si>
  <si>
    <t>исполнитель: Чернышова С.И.телефон: 8-47340-2-18-62</t>
  </si>
  <si>
    <t>Рамонского муниципального района на период до 2022 года</t>
  </si>
  <si>
    <t>чел.</t>
  </si>
  <si>
    <t>тыс. руб.</t>
  </si>
  <si>
    <t>исполнитель: Татаренко Е. Г.</t>
  </si>
  <si>
    <t>телефон: 8-47340-2-17-49</t>
  </si>
  <si>
    <t>Налог на прибыль в бюджет Воронежской области (по ставке 17%)</t>
  </si>
  <si>
    <t>396039, Воронежская область, Рамонский район, д. Богданово, ул. Лесная, д. 31</t>
  </si>
  <si>
    <t>-</t>
  </si>
  <si>
    <t>e-mail: e.voronkov@kdvm.ru, e.korolyova@kdvm.ru</t>
  </si>
  <si>
    <t>8(47340) 52-1-45</t>
  </si>
  <si>
    <r>
      <t>В</t>
    </r>
    <r>
      <rPr>
        <u/>
        <sz val="10"/>
        <rFont val="Arial Cyr"/>
        <charset val="204"/>
      </rPr>
      <t>оронков Евгений Александрович</t>
    </r>
  </si>
  <si>
    <t>Трифонов Александр Викторович</t>
  </si>
  <si>
    <t>Производство шоколада и сахаристых кондитерских изделий</t>
  </si>
  <si>
    <t>Общество с ограниченной ответственностью «КДВ Воронеж»</t>
  </si>
  <si>
    <t>396039, Воронежская область, Рамонский район, д. Богданово, ул. Почтовая, д. 23</t>
  </si>
  <si>
    <t>e-mail: mpbb1@mail.ru</t>
  </si>
  <si>
    <t>8(47340)233-43-52</t>
  </si>
  <si>
    <t>Трунова Лариса Юрьевна</t>
  </si>
  <si>
    <t>Савельев Алексей Николаевич</t>
  </si>
  <si>
    <t>Производство мяса и мясопродуктов</t>
  </si>
  <si>
    <t>"МК Богдановский"</t>
  </si>
  <si>
    <t>Форма запроса по наиболее значимым предприятиям, расположенным на территории Рамонского муниципального района Воронежской области</t>
  </si>
  <si>
    <t>проверка стр. 18</t>
  </si>
  <si>
    <t>телефон:8-47340-2-17-49</t>
  </si>
  <si>
    <t>исполнитель: Татаринцева Е.Г.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</si>
</sst>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5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14"/>
      <color indexed="60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1"/>
      <charset val="204"/>
    </font>
    <font>
      <sz val="11"/>
      <color rgb="FFC00000"/>
      <name val="Times New Roman"/>
      <family val="1"/>
    </font>
    <font>
      <sz val="10"/>
      <color rgb="FFC00000"/>
      <name val="Arial Cyr"/>
      <charset val="204"/>
    </font>
    <font>
      <sz val="10"/>
      <color rgb="FFC00000"/>
      <name val="Times New Roman"/>
      <family val="1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9C0006"/>
      <name val="Times New Roman"/>
      <family val="2"/>
      <charset val="204"/>
    </font>
    <font>
      <sz val="9"/>
      <color rgb="FFC00000"/>
      <name val="Arial Cyr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rgb="FFC00000"/>
      <name val="Times New Roman"/>
      <family val="2"/>
      <charset val="204"/>
    </font>
    <font>
      <sz val="11"/>
      <color rgb="FFFF0000"/>
      <name val="Times New Roman"/>
      <family val="1"/>
    </font>
    <font>
      <sz val="13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name val="Arial Cyr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7">
    <xf numFmtId="0" fontId="0" fillId="0" borderId="0"/>
    <xf numFmtId="0" fontId="48" fillId="2" borderId="0">
      <alignment horizontal="left" vertical="top"/>
    </xf>
    <xf numFmtId="0" fontId="49" fillId="2" borderId="0">
      <alignment horizontal="center" vertical="top"/>
    </xf>
    <xf numFmtId="0" fontId="49" fillId="2" borderId="0">
      <alignment horizontal="left" vertical="top"/>
    </xf>
    <xf numFmtId="0" fontId="50" fillId="2" borderId="0">
      <alignment horizontal="left" vertical="top"/>
    </xf>
    <xf numFmtId="0" fontId="49" fillId="2" borderId="0">
      <alignment horizontal="left" vertical="center"/>
    </xf>
    <xf numFmtId="0" fontId="49" fillId="2" borderId="0">
      <alignment horizontal="right" vertical="center"/>
    </xf>
    <xf numFmtId="0" fontId="49" fillId="2" borderId="0">
      <alignment horizontal="right" vertical="top"/>
    </xf>
    <xf numFmtId="0" fontId="50" fillId="2" borderId="0">
      <alignment horizontal="left" vertical="top"/>
    </xf>
    <xf numFmtId="0" fontId="50" fillId="2" borderId="0">
      <alignment horizontal="left" vertical="top"/>
    </xf>
    <xf numFmtId="0" fontId="50" fillId="2" borderId="0">
      <alignment horizontal="left" vertical="top"/>
    </xf>
    <xf numFmtId="0" fontId="51" fillId="0" borderId="0" applyNumberFormat="0" applyFill="0" applyBorder="0" applyAlignment="0" applyProtection="0"/>
    <xf numFmtId="0" fontId="47" fillId="0" borderId="0"/>
    <xf numFmtId="0" fontId="30" fillId="0" borderId="0"/>
    <xf numFmtId="0" fontId="30" fillId="0" borderId="0"/>
    <xf numFmtId="0" fontId="30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7" fillId="0" borderId="0"/>
    <xf numFmtId="0" fontId="30" fillId="0" borderId="0"/>
    <xf numFmtId="0" fontId="30" fillId="0" borderId="0"/>
    <xf numFmtId="0" fontId="30" fillId="0" borderId="0"/>
    <xf numFmtId="0" fontId="47" fillId="0" borderId="0"/>
    <xf numFmtId="0" fontId="52" fillId="3" borderId="0" applyNumberFormat="0" applyBorder="0" applyAlignment="0" applyProtection="0"/>
  </cellStyleXfs>
  <cellXfs count="321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Font="1" applyBorder="1" applyAlignment="1">
      <alignment horizont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1" fillId="0" borderId="0" xfId="0" applyFont="1"/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Protection="1"/>
    <xf numFmtId="0" fontId="16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2" fillId="0" borderId="0" xfId="0" applyFont="1" applyFill="1" applyAlignment="1" applyProtection="1">
      <alignment horizontal="centerContinuous" vertical="center"/>
    </xf>
    <xf numFmtId="0" fontId="12" fillId="0" borderId="0" xfId="0" applyFont="1" applyAlignment="1" applyProtection="1">
      <alignment horizontal="centerContinuous" vertical="center"/>
    </xf>
    <xf numFmtId="0" fontId="15" fillId="0" borderId="0" xfId="0" applyFont="1" applyFill="1" applyProtection="1"/>
    <xf numFmtId="0" fontId="15" fillId="0" borderId="5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center"/>
    </xf>
    <xf numFmtId="0" fontId="14" fillId="0" borderId="2" xfId="0" applyFont="1" applyFill="1" applyBorder="1" applyProtection="1"/>
    <xf numFmtId="0" fontId="19" fillId="0" borderId="2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left" vertical="center" wrapText="1" indent="4"/>
    </xf>
    <xf numFmtId="0" fontId="14" fillId="0" borderId="2" xfId="0" applyFont="1" applyFill="1" applyBorder="1" applyAlignment="1" applyProtection="1">
      <alignment horizontal="left" vertical="center" wrapText="1" indent="2"/>
    </xf>
    <xf numFmtId="0" fontId="15" fillId="0" borderId="2" xfId="0" applyFont="1" applyFill="1" applyBorder="1" applyAlignment="1" applyProtection="1">
      <alignment horizontal="center" vertical="center"/>
    </xf>
    <xf numFmtId="164" fontId="21" fillId="0" borderId="2" xfId="0" applyNumberFormat="1" applyFont="1" applyFill="1" applyBorder="1" applyAlignment="1" applyProtection="1">
      <alignment horizontal="right"/>
    </xf>
    <xf numFmtId="0" fontId="15" fillId="0" borderId="4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/>
    </xf>
    <xf numFmtId="0" fontId="15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0" fillId="0" borderId="0" xfId="0" applyFont="1" applyFill="1"/>
    <xf numFmtId="0" fontId="0" fillId="0" borderId="0" xfId="0" applyFont="1" applyFill="1"/>
    <xf numFmtId="3" fontId="5" fillId="0" borderId="0" xfId="0" applyNumberFormat="1" applyFont="1" applyFill="1"/>
    <xf numFmtId="0" fontId="23" fillId="0" borderId="2" xfId="0" applyFont="1" applyFill="1" applyBorder="1"/>
    <xf numFmtId="3" fontId="23" fillId="0" borderId="2" xfId="0" applyNumberFormat="1" applyFont="1" applyFill="1" applyBorder="1" applyAlignment="1">
      <alignment horizontal="right"/>
    </xf>
    <xf numFmtId="0" fontId="23" fillId="0" borderId="3" xfId="0" applyFont="1" applyFill="1" applyBorder="1"/>
    <xf numFmtId="0" fontId="24" fillId="0" borderId="2" xfId="0" applyFont="1" applyFill="1" applyBorder="1"/>
    <xf numFmtId="3" fontId="5" fillId="0" borderId="0" xfId="0" applyNumberFormat="1" applyFont="1" applyFill="1" applyAlignment="1">
      <alignment horizontal="right"/>
    </xf>
    <xf numFmtId="49" fontId="26" fillId="0" borderId="0" xfId="0" applyNumberFormat="1" applyFont="1" applyFill="1" applyAlignment="1" applyProtection="1">
      <alignment horizontal="centerContinuous" vertical="center"/>
    </xf>
    <xf numFmtId="3" fontId="0" fillId="0" borderId="0" xfId="0" applyNumberFormat="1"/>
    <xf numFmtId="0" fontId="2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27" fillId="0" borderId="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9" xfId="0" applyBorder="1"/>
    <xf numFmtId="0" fontId="29" fillId="0" borderId="0" xfId="0" applyFont="1" applyAlignment="1"/>
    <xf numFmtId="3" fontId="5" fillId="0" borderId="2" xfId="0" applyNumberFormat="1" applyFont="1" applyFill="1" applyBorder="1" applyAlignment="1" applyProtection="1">
      <alignment horizontal="right"/>
      <protection locked="0"/>
    </xf>
    <xf numFmtId="3" fontId="21" fillId="0" borderId="2" xfId="0" applyNumberFormat="1" applyFont="1" applyFill="1" applyBorder="1" applyAlignment="1" applyProtection="1">
      <alignment horizontal="right"/>
    </xf>
    <xf numFmtId="3" fontId="5" fillId="0" borderId="2" xfId="0" applyNumberFormat="1" applyFont="1" applyFill="1" applyBorder="1" applyAlignment="1" applyProtection="1">
      <alignment horizontal="right"/>
    </xf>
    <xf numFmtId="0" fontId="14" fillId="0" borderId="2" xfId="0" applyFont="1" applyFill="1" applyBorder="1" applyAlignment="1" applyProtection="1">
      <alignment horizontal="left" vertical="center" wrapText="1" indent="3"/>
    </xf>
    <xf numFmtId="3" fontId="14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>
      <alignment vertical="top"/>
    </xf>
    <xf numFmtId="49" fontId="3" fillId="0" borderId="0" xfId="0" applyNumberFormat="1" applyFont="1" applyFill="1" applyAlignment="1" applyProtection="1">
      <alignment horizontal="centerContinuous" vertical="center"/>
    </xf>
    <xf numFmtId="0" fontId="7" fillId="0" borderId="0" xfId="0" applyFont="1" applyFill="1" applyAlignment="1" applyProtection="1">
      <alignment horizontal="centerContinuous" vertical="center"/>
    </xf>
    <xf numFmtId="0" fontId="7" fillId="0" borderId="0" xfId="0" applyFont="1" applyAlignment="1" applyProtection="1">
      <alignment horizontal="centerContinuous" vertical="center"/>
    </xf>
    <xf numFmtId="0" fontId="31" fillId="0" borderId="0" xfId="0" applyFont="1" applyFill="1" applyProtection="1"/>
    <xf numFmtId="0" fontId="32" fillId="0" borderId="0" xfId="0" applyFont="1" applyFill="1" applyProtection="1">
      <protection locked="0"/>
    </xf>
    <xf numFmtId="0" fontId="32" fillId="0" borderId="0" xfId="0" applyFont="1" applyFill="1" applyProtection="1"/>
    <xf numFmtId="0" fontId="5" fillId="0" borderId="0" xfId="0" applyFont="1"/>
    <xf numFmtId="0" fontId="15" fillId="0" borderId="3" xfId="0" applyFont="1" applyFill="1" applyBorder="1" applyAlignment="1" applyProtection="1">
      <alignment horizontal="centerContinuous" vertical="center"/>
    </xf>
    <xf numFmtId="0" fontId="17" fillId="0" borderId="5" xfId="0" applyFont="1" applyBorder="1" applyAlignment="1" applyProtection="1">
      <alignment horizontal="center" vertical="center" wrapText="1"/>
    </xf>
    <xf numFmtId="0" fontId="15" fillId="0" borderId="10" xfId="0" applyFont="1" applyFill="1" applyBorder="1" applyAlignment="1" applyProtection="1"/>
    <xf numFmtId="0" fontId="15" fillId="0" borderId="4" xfId="0" applyFont="1" applyFill="1" applyBorder="1" applyAlignment="1" applyProtection="1">
      <alignment horizontal="centerContinuous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 indent="1"/>
    </xf>
    <xf numFmtId="0" fontId="14" fillId="0" borderId="2" xfId="0" applyNumberFormat="1" applyFont="1" applyBorder="1" applyAlignment="1">
      <alignment horizontal="left" vertical="center" wrapText="1" indent="3"/>
    </xf>
    <xf numFmtId="0" fontId="14" fillId="0" borderId="2" xfId="0" applyFont="1" applyFill="1" applyBorder="1" applyAlignment="1" applyProtection="1">
      <alignment horizontal="left" indent="1"/>
    </xf>
    <xf numFmtId="0" fontId="14" fillId="0" borderId="2" xfId="0" applyFont="1" applyFill="1" applyBorder="1" applyAlignment="1" applyProtection="1">
      <alignment horizontal="left" wrapText="1" indent="3"/>
    </xf>
    <xf numFmtId="0" fontId="14" fillId="0" borderId="2" xfId="0" applyFont="1" applyFill="1" applyBorder="1" applyAlignment="1" applyProtection="1">
      <alignment horizontal="left" wrapText="1" indent="1"/>
    </xf>
    <xf numFmtId="0" fontId="14" fillId="0" borderId="2" xfId="0" applyFont="1" applyFill="1" applyBorder="1" applyAlignment="1">
      <alignment horizontal="left" indent="1"/>
    </xf>
    <xf numFmtId="0" fontId="14" fillId="0" borderId="2" xfId="0" applyFont="1" applyFill="1" applyBorder="1" applyAlignment="1" applyProtection="1">
      <alignment horizontal="center"/>
    </xf>
    <xf numFmtId="0" fontId="14" fillId="0" borderId="2" xfId="0" applyFont="1" applyFill="1" applyBorder="1" applyAlignment="1" applyProtection="1">
      <alignment wrapText="1"/>
    </xf>
    <xf numFmtId="164" fontId="14" fillId="0" borderId="0" xfId="0" applyNumberFormat="1" applyFont="1" applyFill="1" applyProtection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21" fillId="0" borderId="4" xfId="0" applyNumberFormat="1" applyFont="1" applyFill="1" applyBorder="1" applyAlignment="1" applyProtection="1">
      <alignment horizontal="right"/>
      <protection locked="0"/>
    </xf>
    <xf numFmtId="164" fontId="21" fillId="0" borderId="4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0" fontId="35" fillId="0" borderId="0" xfId="0" applyFont="1"/>
    <xf numFmtId="0" fontId="16" fillId="0" borderId="2" xfId="0" applyFont="1" applyFill="1" applyBorder="1" applyAlignment="1" applyProtection="1">
      <alignment horizontal="center" vertical="top" wrapText="1"/>
    </xf>
    <xf numFmtId="0" fontId="16" fillId="0" borderId="11" xfId="0" applyFont="1" applyFill="1" applyBorder="1" applyAlignment="1" applyProtection="1">
      <alignment horizontal="center" vertical="top" wrapText="1"/>
    </xf>
    <xf numFmtId="0" fontId="7" fillId="0" borderId="12" xfId="0" applyFont="1" applyFill="1" applyBorder="1"/>
    <xf numFmtId="3" fontId="53" fillId="0" borderId="2" xfId="0" applyNumberFormat="1" applyFont="1" applyBorder="1"/>
    <xf numFmtId="164" fontId="53" fillId="0" borderId="2" xfId="0" applyNumberFormat="1" applyFont="1" applyBorder="1"/>
    <xf numFmtId="0" fontId="0" fillId="0" borderId="2" xfId="0" applyFill="1" applyBorder="1"/>
    <xf numFmtId="3" fontId="53" fillId="0" borderId="2" xfId="0" applyNumberFormat="1" applyFont="1" applyFill="1" applyBorder="1"/>
    <xf numFmtId="0" fontId="3" fillId="0" borderId="2" xfId="0" applyFont="1" applyFill="1" applyBorder="1"/>
    <xf numFmtId="3" fontId="54" fillId="0" borderId="4" xfId="0" applyNumberFormat="1" applyFont="1" applyBorder="1"/>
    <xf numFmtId="3" fontId="53" fillId="0" borderId="0" xfId="0" applyNumberFormat="1" applyFont="1" applyFill="1" applyBorder="1"/>
    <xf numFmtId="17" fontId="0" fillId="0" borderId="0" xfId="0" applyNumberFormat="1" applyFont="1" applyFill="1"/>
    <xf numFmtId="3" fontId="20" fillId="0" borderId="0" xfId="0" applyNumberFormat="1" applyFont="1" applyFill="1" applyAlignment="1">
      <alignment horizontal="right"/>
    </xf>
    <xf numFmtId="0" fontId="55" fillId="0" borderId="2" xfId="0" applyFont="1" applyFill="1" applyBorder="1"/>
    <xf numFmtId="3" fontId="56" fillId="0" borderId="0" xfId="0" applyNumberFormat="1" applyFont="1" applyFill="1" applyAlignment="1">
      <alignment horizontal="right"/>
    </xf>
    <xf numFmtId="0" fontId="56" fillId="0" borderId="0" xfId="0" applyFont="1" applyFill="1"/>
    <xf numFmtId="3" fontId="20" fillId="0" borderId="0" xfId="0" applyNumberFormat="1" applyFont="1" applyFill="1"/>
    <xf numFmtId="3" fontId="2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3" fontId="40" fillId="0" borderId="0" xfId="0" applyNumberFormat="1" applyFont="1" applyFill="1" applyAlignment="1">
      <alignment horizontal="right"/>
    </xf>
    <xf numFmtId="164" fontId="40" fillId="0" borderId="0" xfId="0" applyNumberFormat="1" applyFont="1" applyFill="1" applyAlignment="1">
      <alignment horizontal="right"/>
    </xf>
    <xf numFmtId="3" fontId="57" fillId="0" borderId="0" xfId="0" applyNumberFormat="1" applyFont="1" applyFill="1"/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 indent="3"/>
    </xf>
    <xf numFmtId="0" fontId="58" fillId="0" borderId="0" xfId="0" applyNumberFormat="1" applyFont="1" applyFill="1" applyBorder="1" applyAlignment="1" applyProtection="1">
      <alignment vertical="top"/>
    </xf>
    <xf numFmtId="164" fontId="5" fillId="0" borderId="0" xfId="0" applyNumberFormat="1" applyFont="1"/>
    <xf numFmtId="164" fontId="59" fillId="0" borderId="0" xfId="0" applyNumberFormat="1" applyFont="1"/>
    <xf numFmtId="0" fontId="60" fillId="0" borderId="0" xfId="0" applyFont="1" applyAlignment="1">
      <alignment horizontal="left"/>
    </xf>
    <xf numFmtId="0" fontId="61" fillId="4" borderId="0" xfId="0" applyFont="1" applyFill="1" applyAlignment="1"/>
    <xf numFmtId="0" fontId="35" fillId="4" borderId="0" xfId="0" applyFont="1" applyFill="1"/>
    <xf numFmtId="0" fontId="16" fillId="4" borderId="2" xfId="0" applyFont="1" applyFill="1" applyBorder="1" applyAlignment="1" applyProtection="1">
      <alignment horizontal="center" vertical="top" wrapText="1"/>
    </xf>
    <xf numFmtId="0" fontId="16" fillId="4" borderId="2" xfId="0" applyNumberFormat="1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center" vertical="top" wrapText="1"/>
    </xf>
    <xf numFmtId="3" fontId="0" fillId="0" borderId="0" xfId="0" applyNumberFormat="1" applyAlignment="1">
      <alignment horizontal="center" vertical="center" wrapText="1"/>
    </xf>
    <xf numFmtId="3" fontId="53" fillId="4" borderId="2" xfId="0" applyNumberFormat="1" applyFont="1" applyFill="1" applyBorder="1"/>
    <xf numFmtId="3" fontId="36" fillId="4" borderId="2" xfId="0" applyNumberFormat="1" applyFont="1" applyFill="1" applyBorder="1"/>
    <xf numFmtId="164" fontId="53" fillId="4" borderId="2" xfId="0" applyNumberFormat="1" applyFont="1" applyFill="1" applyBorder="1"/>
    <xf numFmtId="164" fontId="62" fillId="3" borderId="2" xfId="26" applyNumberFormat="1" applyFont="1" applyBorder="1"/>
    <xf numFmtId="3" fontId="54" fillId="4" borderId="4" xfId="0" applyNumberFormat="1" applyFont="1" applyFill="1" applyBorder="1"/>
    <xf numFmtId="3" fontId="15" fillId="4" borderId="4" xfId="0" applyNumberFormat="1" applyFont="1" applyFill="1" applyBorder="1"/>
    <xf numFmtId="3" fontId="54" fillId="5" borderId="4" xfId="0" applyNumberFormat="1" applyFont="1" applyFill="1" applyBorder="1"/>
    <xf numFmtId="0" fontId="0" fillId="4" borderId="0" xfId="0" applyFill="1"/>
    <xf numFmtId="3" fontId="53" fillId="4" borderId="0" xfId="0" applyNumberFormat="1" applyFont="1" applyFill="1" applyBorder="1"/>
    <xf numFmtId="0" fontId="0" fillId="0" borderId="0" xfId="0" applyFill="1"/>
    <xf numFmtId="0" fontId="42" fillId="0" borderId="13" xfId="0" applyFont="1" applyFill="1" applyBorder="1" applyAlignment="1">
      <alignment horizontal="left" vertical="top" wrapText="1"/>
    </xf>
    <xf numFmtId="0" fontId="41" fillId="0" borderId="13" xfId="0" applyFont="1" applyFill="1" applyBorder="1" applyAlignment="1">
      <alignment horizontal="left" vertical="top" wrapText="1"/>
    </xf>
    <xf numFmtId="4" fontId="43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 applyFill="1" applyAlignment="1"/>
    <xf numFmtId="0" fontId="61" fillId="0" borderId="0" xfId="0" applyFont="1" applyFill="1" applyAlignment="1"/>
    <xf numFmtId="0" fontId="63" fillId="4" borderId="0" xfId="0" applyFont="1" applyFill="1"/>
    <xf numFmtId="0" fontId="63" fillId="0" borderId="0" xfId="0" applyFont="1" applyFill="1"/>
    <xf numFmtId="0" fontId="64" fillId="0" borderId="0" xfId="0" applyFont="1" applyFill="1"/>
    <xf numFmtId="3" fontId="65" fillId="4" borderId="0" xfId="0" applyNumberFormat="1" applyFont="1" applyFill="1"/>
    <xf numFmtId="0" fontId="35" fillId="0" borderId="0" xfId="0" applyFont="1" applyFill="1"/>
    <xf numFmtId="0" fontId="22" fillId="0" borderId="2" xfId="0" applyFont="1" applyFill="1" applyBorder="1" applyAlignment="1">
      <alignment horizontal="center" vertical="top"/>
    </xf>
    <xf numFmtId="0" fontId="66" fillId="0" borderId="2" xfId="0" applyFont="1" applyFill="1" applyBorder="1" applyAlignment="1">
      <alignment horizontal="center" vertical="top"/>
    </xf>
    <xf numFmtId="3" fontId="16" fillId="4" borderId="2" xfId="0" applyNumberFormat="1" applyFont="1" applyFill="1" applyBorder="1" applyAlignment="1" applyProtection="1">
      <alignment horizontal="center" vertical="top" wrapText="1"/>
    </xf>
    <xf numFmtId="0" fontId="16" fillId="4" borderId="2" xfId="0" applyFont="1" applyFill="1" applyBorder="1" applyAlignment="1" applyProtection="1">
      <alignment horizontal="left" vertical="top" wrapText="1"/>
    </xf>
    <xf numFmtId="0" fontId="67" fillId="4" borderId="2" xfId="0" applyFont="1" applyFill="1" applyBorder="1" applyAlignment="1" applyProtection="1">
      <alignment horizontal="center" vertical="top" wrapText="1"/>
    </xf>
    <xf numFmtId="0" fontId="67" fillId="0" borderId="2" xfId="0" applyFont="1" applyFill="1" applyBorder="1" applyAlignment="1" applyProtection="1">
      <alignment horizontal="center" vertical="top" wrapText="1"/>
    </xf>
    <xf numFmtId="3" fontId="68" fillId="4" borderId="2" xfId="0" applyNumberFormat="1" applyFont="1" applyFill="1" applyBorder="1"/>
    <xf numFmtId="3" fontId="68" fillId="0" borderId="2" xfId="0" applyNumberFormat="1" applyFont="1" applyFill="1" applyBorder="1"/>
    <xf numFmtId="3" fontId="65" fillId="4" borderId="2" xfId="0" applyNumberFormat="1" applyFont="1" applyFill="1" applyBorder="1" applyAlignment="1">
      <alignment horizontal="right" wrapText="1"/>
    </xf>
    <xf numFmtId="3" fontId="54" fillId="0" borderId="4" xfId="0" applyNumberFormat="1" applyFont="1" applyFill="1" applyBorder="1"/>
    <xf numFmtId="3" fontId="60" fillId="4" borderId="4" xfId="0" applyNumberFormat="1" applyFont="1" applyFill="1" applyBorder="1"/>
    <xf numFmtId="3" fontId="60" fillId="0" borderId="4" xfId="0" applyNumberFormat="1" applyFont="1" applyFill="1" applyBorder="1"/>
    <xf numFmtId="0" fontId="56" fillId="4" borderId="0" xfId="0" applyFont="1" applyFill="1"/>
    <xf numFmtId="3" fontId="68" fillId="4" borderId="0" xfId="0" applyNumberFormat="1" applyFont="1" applyFill="1" applyBorder="1"/>
    <xf numFmtId="3" fontId="68" fillId="0" borderId="0" xfId="0" applyNumberFormat="1" applyFont="1" applyFill="1" applyBorder="1"/>
    <xf numFmtId="0" fontId="44" fillId="0" borderId="13" xfId="0" applyFont="1" applyFill="1" applyBorder="1" applyAlignment="1">
      <alignment horizontal="center" vertical="top" wrapText="1"/>
    </xf>
    <xf numFmtId="0" fontId="41" fillId="0" borderId="13" xfId="0" applyFont="1" applyFill="1" applyBorder="1" applyAlignment="1">
      <alignment horizontal="center" vertical="top" wrapText="1"/>
    </xf>
    <xf numFmtId="0" fontId="45" fillId="0" borderId="0" xfId="0" applyFont="1" applyFill="1" applyAlignment="1">
      <alignment horizontal="center" vertical="top"/>
    </xf>
    <xf numFmtId="0" fontId="21" fillId="0" borderId="13" xfId="0" applyFont="1" applyFill="1" applyBorder="1" applyAlignment="1">
      <alignment horizontal="left" vertical="top" wrapText="1"/>
    </xf>
    <xf numFmtId="3" fontId="46" fillId="0" borderId="2" xfId="0" applyNumberFormat="1" applyFont="1" applyFill="1" applyBorder="1" applyAlignment="1">
      <alignment horizontal="right"/>
    </xf>
    <xf numFmtId="0" fontId="69" fillId="0" borderId="0" xfId="0" applyFont="1" applyFill="1" applyBorder="1"/>
    <xf numFmtId="4" fontId="0" fillId="0" borderId="0" xfId="0" applyNumberFormat="1" applyFill="1"/>
    <xf numFmtId="4" fontId="43" fillId="6" borderId="13" xfId="0" applyNumberFormat="1" applyFont="1" applyFill="1" applyBorder="1" applyAlignment="1">
      <alignment horizontal="right" vertical="center" wrapText="1"/>
    </xf>
    <xf numFmtId="0" fontId="21" fillId="0" borderId="14" xfId="0" applyFont="1" applyFill="1" applyBorder="1" applyAlignment="1">
      <alignment horizontal="left" vertical="top" wrapText="1"/>
    </xf>
    <xf numFmtId="0" fontId="21" fillId="0" borderId="17" xfId="0" applyFont="1" applyFill="1" applyBorder="1" applyAlignment="1">
      <alignment horizontal="center" vertical="center" wrapText="1"/>
    </xf>
    <xf numFmtId="0" fontId="21" fillId="6" borderId="17" xfId="0" applyFont="1" applyFill="1" applyBorder="1" applyAlignment="1">
      <alignment horizontal="center" vertical="center" wrapText="1"/>
    </xf>
    <xf numFmtId="4" fontId="43" fillId="0" borderId="18" xfId="0" applyNumberFormat="1" applyFont="1" applyFill="1" applyBorder="1" applyAlignment="1">
      <alignment horizontal="right" vertical="center" wrapText="1"/>
    </xf>
    <xf numFmtId="4" fontId="43" fillId="6" borderId="18" xfId="0" applyNumberFormat="1" applyFont="1" applyFill="1" applyBorder="1" applyAlignment="1">
      <alignment horizontal="right" vertical="center" wrapText="1"/>
    </xf>
    <xf numFmtId="4" fontId="43" fillId="0" borderId="2" xfId="0" applyNumberFormat="1" applyFont="1" applyFill="1" applyBorder="1" applyAlignment="1">
      <alignment horizontal="right" vertical="center" wrapText="1"/>
    </xf>
    <xf numFmtId="4" fontId="43" fillId="6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Protection="1"/>
    <xf numFmtId="0" fontId="7" fillId="0" borderId="0" xfId="0" applyFont="1" applyFill="1" applyAlignment="1" applyProtection="1">
      <alignment wrapText="1"/>
    </xf>
    <xf numFmtId="0" fontId="5" fillId="0" borderId="0" xfId="0" applyFont="1" applyFill="1" applyProtection="1"/>
    <xf numFmtId="164" fontId="70" fillId="5" borderId="2" xfId="0" applyNumberFormat="1" applyFont="1" applyFill="1" applyBorder="1" applyAlignment="1">
      <alignment horizontal="right"/>
    </xf>
    <xf numFmtId="49" fontId="32" fillId="0" borderId="0" xfId="0" applyNumberFormat="1" applyFont="1" applyFill="1" applyProtection="1"/>
    <xf numFmtId="164" fontId="5" fillId="7" borderId="2" xfId="0" applyNumberFormat="1" applyFont="1" applyFill="1" applyBorder="1" applyAlignment="1">
      <alignment horizontal="center" vertical="center"/>
    </xf>
    <xf numFmtId="164" fontId="5" fillId="7" borderId="2" xfId="0" applyNumberFormat="1" applyFont="1" applyFill="1" applyBorder="1" applyAlignment="1">
      <alignment horizontal="right"/>
    </xf>
    <xf numFmtId="164" fontId="71" fillId="7" borderId="2" xfId="0" applyNumberFormat="1" applyFont="1" applyFill="1" applyBorder="1" applyAlignment="1">
      <alignment horizontal="center" vertical="center"/>
    </xf>
    <xf numFmtId="0" fontId="0" fillId="7" borderId="0" xfId="0" applyFill="1"/>
    <xf numFmtId="0" fontId="72" fillId="7" borderId="0" xfId="0" applyFont="1" applyFill="1"/>
    <xf numFmtId="0" fontId="25" fillId="7" borderId="2" xfId="0" applyFont="1" applyFill="1" applyBorder="1"/>
    <xf numFmtId="0" fontId="0" fillId="7" borderId="2" xfId="0" applyFill="1" applyBorder="1"/>
    <xf numFmtId="3" fontId="0" fillId="7" borderId="2" xfId="0" applyNumberFormat="1" applyFill="1" applyBorder="1"/>
    <xf numFmtId="0" fontId="0" fillId="7" borderId="2" xfId="0" applyFill="1" applyBorder="1" applyAlignment="1">
      <alignment wrapText="1"/>
    </xf>
    <xf numFmtId="0" fontId="0" fillId="7" borderId="0" xfId="0" applyFill="1" applyAlignment="1">
      <alignment wrapText="1"/>
    </xf>
    <xf numFmtId="0" fontId="5" fillId="7" borderId="0" xfId="0" applyFont="1" applyFill="1" applyAlignment="1">
      <alignment horizontal="center" vertical="center" wrapText="1"/>
    </xf>
    <xf numFmtId="0" fontId="5" fillId="7" borderId="0" xfId="0" applyFont="1" applyFill="1"/>
    <xf numFmtId="0" fontId="60" fillId="7" borderId="0" xfId="0" applyFont="1" applyFill="1" applyAlignment="1">
      <alignment horizontal="left"/>
    </xf>
    <xf numFmtId="0" fontId="4" fillId="7" borderId="0" xfId="0" applyFont="1" applyFill="1" applyAlignment="1">
      <alignment horizontal="center"/>
    </xf>
    <xf numFmtId="164" fontId="59" fillId="7" borderId="0" xfId="0" applyNumberFormat="1" applyFont="1" applyFill="1"/>
    <xf numFmtId="0" fontId="15" fillId="7" borderId="3" xfId="0" applyFont="1" applyFill="1" applyBorder="1" applyAlignment="1" applyProtection="1">
      <alignment horizontal="center" vertical="center"/>
    </xf>
    <xf numFmtId="0" fontId="15" fillId="7" borderId="4" xfId="0" applyFont="1" applyFill="1" applyBorder="1" applyAlignment="1" applyProtection="1">
      <alignment horizontal="center" vertical="center" wrapText="1"/>
    </xf>
    <xf numFmtId="0" fontId="15" fillId="7" borderId="2" xfId="0" applyFont="1" applyFill="1" applyBorder="1" applyAlignment="1" applyProtection="1">
      <alignment horizontal="center" vertical="center"/>
    </xf>
    <xf numFmtId="0" fontId="7" fillId="7" borderId="2" xfId="0" applyFont="1" applyFill="1" applyBorder="1" applyAlignment="1">
      <alignment wrapText="1"/>
    </xf>
    <xf numFmtId="0" fontId="0" fillId="7" borderId="2" xfId="0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left" vertical="top" wrapText="1"/>
    </xf>
    <xf numFmtId="0" fontId="0" fillId="7" borderId="2" xfId="0" applyFill="1" applyBorder="1" applyAlignment="1">
      <alignment horizont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 indent="3"/>
    </xf>
    <xf numFmtId="164" fontId="5" fillId="7" borderId="0" xfId="0" applyNumberFormat="1" applyFont="1" applyFill="1"/>
    <xf numFmtId="0" fontId="14" fillId="7" borderId="0" xfId="0" applyFont="1" applyFill="1" applyProtection="1"/>
    <xf numFmtId="0" fontId="74" fillId="7" borderId="0" xfId="0" applyFont="1" applyFill="1" applyProtection="1"/>
    <xf numFmtId="0" fontId="73" fillId="7" borderId="0" xfId="0" applyFont="1" applyFill="1" applyAlignment="1">
      <alignment horizontal="center" vertical="center" wrapText="1"/>
    </xf>
    <xf numFmtId="0" fontId="73" fillId="7" borderId="0" xfId="0" applyFont="1" applyFill="1"/>
    <xf numFmtId="49" fontId="26" fillId="7" borderId="0" xfId="0" applyNumberFormat="1" applyFont="1" applyFill="1" applyAlignment="1" applyProtection="1">
      <alignment horizontal="centerContinuous" vertical="center"/>
    </xf>
    <xf numFmtId="0" fontId="7" fillId="7" borderId="0" xfId="0" applyFont="1" applyFill="1" applyAlignment="1" applyProtection="1">
      <alignment horizontal="centerContinuous" vertical="center"/>
    </xf>
    <xf numFmtId="0" fontId="15" fillId="7" borderId="0" xfId="0" applyFont="1" applyFill="1" applyProtection="1"/>
    <xf numFmtId="0" fontId="14" fillId="7" borderId="0" xfId="0" applyFont="1" applyFill="1" applyProtection="1">
      <protection locked="0"/>
    </xf>
    <xf numFmtId="0" fontId="15" fillId="7" borderId="5" xfId="0" applyFont="1" applyFill="1" applyBorder="1" applyAlignment="1" applyProtection="1">
      <alignment horizontal="center" vertical="center"/>
    </xf>
    <xf numFmtId="0" fontId="17" fillId="7" borderId="6" xfId="0" applyFont="1" applyFill="1" applyBorder="1" applyAlignment="1" applyProtection="1">
      <alignment horizontal="center"/>
    </xf>
    <xf numFmtId="0" fontId="19" fillId="7" borderId="2" xfId="0" applyFont="1" applyFill="1" applyBorder="1" applyAlignment="1" applyProtection="1">
      <alignment horizontal="left" vertical="center" wrapText="1"/>
    </xf>
    <xf numFmtId="0" fontId="16" fillId="7" borderId="2" xfId="0" applyFont="1" applyFill="1" applyBorder="1" applyAlignment="1" applyProtection="1">
      <alignment horizontal="center" vertical="center" wrapText="1"/>
    </xf>
    <xf numFmtId="3" fontId="5" fillId="7" borderId="2" xfId="0" applyNumberFormat="1" applyFont="1" applyFill="1" applyBorder="1" applyAlignment="1" applyProtection="1">
      <alignment horizontal="right"/>
      <protection locked="0"/>
    </xf>
    <xf numFmtId="3" fontId="21" fillId="7" borderId="2" xfId="0" applyNumberFormat="1" applyFont="1" applyFill="1" applyBorder="1" applyAlignment="1" applyProtection="1">
      <alignment horizontal="right"/>
    </xf>
    <xf numFmtId="3" fontId="5" fillId="7" borderId="2" xfId="0" applyNumberFormat="1" applyFont="1" applyFill="1" applyBorder="1" applyAlignment="1" applyProtection="1">
      <alignment horizontal="right"/>
    </xf>
    <xf numFmtId="0" fontId="14" fillId="7" borderId="2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Alignment="1" applyProtection="1">
      <alignment horizontal="center" vertical="center" wrapText="1"/>
    </xf>
    <xf numFmtId="0" fontId="14" fillId="7" borderId="2" xfId="0" applyFont="1" applyFill="1" applyBorder="1" applyAlignment="1" applyProtection="1">
      <alignment horizontal="left" vertical="center" wrapText="1" indent="4"/>
    </xf>
    <xf numFmtId="0" fontId="14" fillId="7" borderId="2" xfId="0" applyFont="1" applyFill="1" applyBorder="1" applyAlignment="1" applyProtection="1">
      <alignment horizontal="left" vertical="center" wrapText="1" indent="3"/>
    </xf>
    <xf numFmtId="0" fontId="14" fillId="7" borderId="2" xfId="0" applyFont="1" applyFill="1" applyBorder="1" applyProtection="1"/>
    <xf numFmtId="0" fontId="14" fillId="7" borderId="2" xfId="0" applyFont="1" applyFill="1" applyBorder="1" applyAlignment="1" applyProtection="1">
      <alignment horizontal="left" vertical="center" wrapText="1" indent="2"/>
    </xf>
    <xf numFmtId="3" fontId="14" fillId="7" borderId="2" xfId="0" applyNumberFormat="1" applyFont="1" applyFill="1" applyBorder="1" applyAlignment="1" applyProtection="1">
      <alignment horizontal="right"/>
    </xf>
    <xf numFmtId="0" fontId="7" fillId="7" borderId="0" xfId="0" applyFont="1" applyFill="1" applyAlignment="1" applyProtection="1">
      <alignment wrapText="1"/>
    </xf>
    <xf numFmtId="0" fontId="7" fillId="7" borderId="0" xfId="0" applyFont="1" applyFill="1" applyProtection="1"/>
    <xf numFmtId="0" fontId="5" fillId="7" borderId="0" xfId="0" applyFont="1" applyFill="1" applyProtection="1"/>
    <xf numFmtId="0" fontId="15" fillId="7" borderId="3" xfId="0" applyFont="1" applyFill="1" applyBorder="1" applyAlignment="1" applyProtection="1">
      <alignment horizontal="centerContinuous" vertical="center"/>
    </xf>
    <xf numFmtId="0" fontId="17" fillId="7" borderId="5" xfId="0" applyFont="1" applyFill="1" applyBorder="1" applyAlignment="1" applyProtection="1">
      <alignment horizontal="center" vertical="center" wrapText="1"/>
    </xf>
    <xf numFmtId="0" fontId="15" fillId="7" borderId="10" xfId="0" applyFont="1" applyFill="1" applyBorder="1" applyAlignment="1" applyProtection="1"/>
    <xf numFmtId="0" fontId="15" fillId="7" borderId="4" xfId="0" applyFont="1" applyFill="1" applyBorder="1" applyAlignment="1" applyProtection="1">
      <alignment horizontal="centerContinuous" vertical="center" wrapText="1"/>
    </xf>
    <xf numFmtId="0" fontId="15" fillId="7" borderId="2" xfId="0" applyFont="1" applyFill="1" applyBorder="1" applyAlignment="1" applyProtection="1">
      <alignment horizontal="left" vertical="center" wrapText="1"/>
    </xf>
    <xf numFmtId="164" fontId="21" fillId="7" borderId="4" xfId="0" applyNumberFormat="1" applyFont="1" applyFill="1" applyBorder="1" applyAlignment="1" applyProtection="1">
      <alignment horizontal="right"/>
      <protection locked="0"/>
    </xf>
    <xf numFmtId="164" fontId="21" fillId="7" borderId="4" xfId="0" applyNumberFormat="1" applyFont="1" applyFill="1" applyBorder="1" applyAlignment="1" applyProtection="1">
      <alignment horizontal="right"/>
    </xf>
    <xf numFmtId="164" fontId="21" fillId="7" borderId="2" xfId="0" applyNumberFormat="1" applyFont="1" applyFill="1" applyBorder="1" applyAlignment="1" applyProtection="1">
      <alignment horizontal="right"/>
    </xf>
    <xf numFmtId="164" fontId="5" fillId="7" borderId="2" xfId="0" applyNumberFormat="1" applyFont="1" applyFill="1" applyBorder="1" applyAlignment="1" applyProtection="1">
      <alignment horizontal="right"/>
    </xf>
    <xf numFmtId="164" fontId="5" fillId="7" borderId="2" xfId="0" applyNumberFormat="1" applyFont="1" applyFill="1" applyBorder="1" applyAlignment="1" applyProtection="1">
      <alignment horizontal="right"/>
      <protection locked="0"/>
    </xf>
    <xf numFmtId="0" fontId="15" fillId="7" borderId="2" xfId="0" applyFont="1" applyFill="1" applyBorder="1" applyAlignment="1" applyProtection="1">
      <alignment horizontal="center" vertical="center" wrapText="1"/>
    </xf>
    <xf numFmtId="164" fontId="71" fillId="7" borderId="2" xfId="0" applyNumberFormat="1" applyFont="1" applyFill="1" applyBorder="1" applyAlignment="1" applyProtection="1">
      <alignment horizontal="right"/>
    </xf>
    <xf numFmtId="0" fontId="14" fillId="7" borderId="2" xfId="0" applyFont="1" applyFill="1" applyBorder="1" applyAlignment="1" applyProtection="1">
      <alignment horizontal="left" vertical="center" wrapText="1" indent="1"/>
    </xf>
    <xf numFmtId="0" fontId="14" fillId="7" borderId="2" xfId="0" applyNumberFormat="1" applyFont="1" applyFill="1" applyBorder="1" applyAlignment="1">
      <alignment horizontal="left" vertical="center" wrapText="1" indent="3"/>
    </xf>
    <xf numFmtId="0" fontId="14" fillId="7" borderId="2" xfId="0" applyFont="1" applyFill="1" applyBorder="1" applyAlignment="1" applyProtection="1">
      <alignment horizontal="left" indent="1"/>
    </xf>
    <xf numFmtId="0" fontId="14" fillId="7" borderId="2" xfId="0" applyFont="1" applyFill="1" applyBorder="1" applyAlignment="1" applyProtection="1">
      <alignment horizontal="left" wrapText="1" indent="3"/>
    </xf>
    <xf numFmtId="0" fontId="14" fillId="7" borderId="2" xfId="0" applyFont="1" applyFill="1" applyBorder="1" applyAlignment="1" applyProtection="1">
      <alignment horizontal="left" wrapText="1" indent="1"/>
    </xf>
    <xf numFmtId="0" fontId="14" fillId="7" borderId="2" xfId="0" applyFont="1" applyFill="1" applyBorder="1" applyAlignment="1">
      <alignment horizontal="left" indent="1"/>
    </xf>
    <xf numFmtId="0" fontId="14" fillId="7" borderId="2" xfId="0" applyFont="1" applyFill="1" applyBorder="1" applyAlignment="1" applyProtection="1">
      <alignment horizontal="center"/>
    </xf>
    <xf numFmtId="0" fontId="14" fillId="7" borderId="2" xfId="0" applyFont="1" applyFill="1" applyBorder="1" applyAlignment="1" applyProtection="1">
      <alignment wrapText="1"/>
    </xf>
    <xf numFmtId="164" fontId="14" fillId="7" borderId="0" xfId="0" applyNumberFormat="1" applyFont="1" applyFill="1" applyProtection="1"/>
    <xf numFmtId="0" fontId="32" fillId="7" borderId="0" xfId="0" applyFont="1" applyFill="1" applyProtection="1"/>
    <xf numFmtId="164" fontId="0" fillId="7" borderId="0" xfId="0" applyNumberFormat="1" applyFill="1"/>
    <xf numFmtId="49" fontId="3" fillId="7" borderId="0" xfId="0" applyNumberFormat="1" applyFont="1" applyFill="1" applyAlignment="1" applyProtection="1">
      <alignment horizontal="center" vertical="center"/>
    </xf>
    <xf numFmtId="0" fontId="0" fillId="7" borderId="0" xfId="0" applyFill="1" applyAlignment="1"/>
    <xf numFmtId="49" fontId="3" fillId="7" borderId="0" xfId="0" applyNumberFormat="1" applyFont="1" applyFill="1" applyAlignment="1" applyProtection="1">
      <alignment horizontal="center" vertical="center" wrapText="1"/>
      <protection locked="0"/>
    </xf>
    <xf numFmtId="0" fontId="33" fillId="7" borderId="0" xfId="0" applyFont="1" applyFill="1" applyBorder="1" applyAlignment="1" applyProtection="1">
      <alignment horizontal="center" vertical="top" wrapText="1"/>
    </xf>
    <xf numFmtId="0" fontId="17" fillId="7" borderId="11" xfId="0" applyFont="1" applyFill="1" applyBorder="1" applyAlignment="1" applyProtection="1">
      <alignment horizontal="center" vertical="center" wrapText="1"/>
    </xf>
    <xf numFmtId="0" fontId="17" fillId="7" borderId="2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top" wrapText="1"/>
    </xf>
    <xf numFmtId="0" fontId="17" fillId="0" borderId="11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8" fillId="7" borderId="0" xfId="0" applyFont="1" applyFill="1" applyBorder="1" applyAlignment="1" applyProtection="1">
      <alignment horizontal="center" vertical="top" wrapText="1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4" xfId="0" applyFont="1" applyFill="1" applyBorder="1" applyAlignment="1" applyProtection="1">
      <alignment horizontal="center" vertical="center"/>
    </xf>
    <xf numFmtId="0" fontId="17" fillId="7" borderId="12" xfId="0" applyFont="1" applyFill="1" applyBorder="1" applyAlignment="1" applyProtection="1">
      <alignment horizontal="center" vertical="center" wrapText="1"/>
    </xf>
    <xf numFmtId="0" fontId="17" fillId="7" borderId="9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top" wrapText="1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31" fillId="7" borderId="3" xfId="0" applyFont="1" applyFill="1" applyBorder="1" applyAlignment="1" applyProtection="1">
      <alignment horizontal="center" vertical="center" wrapText="1"/>
    </xf>
    <xf numFmtId="0" fontId="31" fillId="7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1" fillId="0" borderId="3" xfId="0" applyFont="1" applyFill="1" applyBorder="1" applyAlignment="1" applyProtection="1">
      <alignment horizontal="center" vertical="center" wrapText="1"/>
    </xf>
    <xf numFmtId="0" fontId="31" fillId="0" borderId="4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25" fillId="7" borderId="12" xfId="0" applyFont="1" applyFill="1" applyBorder="1" applyAlignment="1">
      <alignment horizontal="center"/>
    </xf>
    <xf numFmtId="0" fontId="25" fillId="7" borderId="9" xfId="0" applyFont="1" applyFill="1" applyBorder="1" applyAlignment="1">
      <alignment horizontal="center"/>
    </xf>
    <xf numFmtId="0" fontId="25" fillId="7" borderId="11" xfId="0" applyFont="1" applyFill="1" applyBorder="1" applyAlignment="1">
      <alignment horizontal="center"/>
    </xf>
    <xf numFmtId="0" fontId="28" fillId="0" borderId="0" xfId="0" applyFont="1" applyFill="1" applyAlignment="1">
      <alignment horizontal="center"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39" fillId="0" borderId="2" xfId="0" applyNumberFormat="1" applyFont="1" applyFill="1" applyBorder="1" applyAlignment="1" applyProtection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/>
    </xf>
    <xf numFmtId="3" fontId="17" fillId="0" borderId="12" xfId="0" applyNumberFormat="1" applyFont="1" applyFill="1" applyBorder="1" applyAlignment="1">
      <alignment horizontal="center" vertical="center" wrapText="1"/>
    </xf>
    <xf numFmtId="3" fontId="17" fillId="0" borderId="11" xfId="0" applyNumberFormat="1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top" wrapText="1"/>
    </xf>
    <xf numFmtId="0" fontId="42" fillId="0" borderId="15" xfId="0" applyFont="1" applyFill="1" applyBorder="1" applyAlignment="1">
      <alignment horizontal="center" vertical="top" wrapText="1"/>
    </xf>
    <xf numFmtId="0" fontId="42" fillId="0" borderId="16" xfId="0" applyFont="1" applyFill="1" applyBorder="1" applyAlignment="1">
      <alignment horizontal="center" vertical="top" wrapText="1"/>
    </xf>
    <xf numFmtId="0" fontId="42" fillId="0" borderId="13" xfId="0" applyFont="1" applyFill="1" applyBorder="1" applyAlignment="1">
      <alignment horizontal="left" vertical="top" wrapText="1"/>
    </xf>
  </cellXfs>
  <cellStyles count="27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2 9" xfId="20"/>
    <cellStyle name="Обычный 3" xfId="21"/>
    <cellStyle name="Обычный 3 2" xfId="22"/>
    <cellStyle name="Обычный 3 3" xfId="23"/>
    <cellStyle name="Обычный 4 2" xfId="24"/>
    <cellStyle name="Обычный 6" xfId="25"/>
    <cellStyle name="Плохой" xfId="26" builtinId="2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44;&#1060;&#1051;%20&#1087;&#1086;&#1089;&#1077;&#1083;&#1077;&#1085;&#1080;&#1103;%20&#1073;&#1077;&#1079;%20&#1080;&#1085;&#1086;&#1089;&#1090;&#1088;&#1072;&#1085;&#1094;&#1077;&#1074;%20&#1089;%204%20%25%20&#1089;&#1082;&#1088;&#1086;&#1088;&#1088;&#1077;&#1082;&#1090;&#1080;&#1088;&#1086;&#1074;&#1072;&#1085;&#1085;&#1099;&#1081;%20&#1076;&#1083;&#1103;%20&#1044;&#1069;&#10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ДФЛ Городское"/>
      <sheetName val="НДФЛ Айдарово"/>
      <sheetName val="НДФЛ Березово"/>
      <sheetName val="НДФЛ БВерейка"/>
      <sheetName val="НДФЛ Горожанка"/>
      <sheetName val="НДФЛ Карачун"/>
      <sheetName val="НДФЛ Комсомольское"/>
      <sheetName val="НДФЛ Ломово"/>
      <sheetName val="НДФЛ Новоживотинное "/>
      <sheetName val="НДФЛ Павловка"/>
      <sheetName val="НДФЛ РГвоздевка"/>
      <sheetName val="НДФЛ Скляево"/>
      <sheetName val="НДФЛ Сомово"/>
      <sheetName val="НДФЛ Ступино"/>
      <sheetName val="НДФЛ ЧПоляна"/>
      <sheetName val="НДФЛ Ямное"/>
      <sheetName val="НДФЛ свод"/>
    </sheetNames>
    <sheetDataSet>
      <sheetData sheetId="0">
        <row r="6">
          <cell r="D6">
            <v>319688.46153846156</v>
          </cell>
          <cell r="E6">
            <v>781558.4615384615</v>
          </cell>
          <cell r="H6">
            <v>965293.07692307688</v>
          </cell>
        </row>
        <row r="7">
          <cell r="C7">
            <v>34948.9</v>
          </cell>
          <cell r="D7">
            <v>13690</v>
          </cell>
          <cell r="E7">
            <v>27120</v>
          </cell>
          <cell r="F7">
            <v>29088</v>
          </cell>
          <cell r="G7">
            <v>31345</v>
          </cell>
          <cell r="H7">
            <v>33770</v>
          </cell>
        </row>
        <row r="10">
          <cell r="C10">
            <v>101542.8</v>
          </cell>
          <cell r="D10">
            <v>39779.800000000003</v>
          </cell>
          <cell r="E10">
            <v>98077</v>
          </cell>
          <cell r="F10">
            <v>104945</v>
          </cell>
          <cell r="G10">
            <v>112656</v>
          </cell>
          <cell r="H10">
            <v>121098</v>
          </cell>
        </row>
        <row r="11">
          <cell r="C11">
            <v>98142.8</v>
          </cell>
          <cell r="D11">
            <v>39779.800000000003</v>
          </cell>
          <cell r="E11">
            <v>98077</v>
          </cell>
          <cell r="F11">
            <v>104945</v>
          </cell>
          <cell r="G11">
            <v>112656</v>
          </cell>
          <cell r="H11">
            <v>121098</v>
          </cell>
        </row>
        <row r="12">
          <cell r="C12">
            <v>818.8</v>
          </cell>
          <cell r="D12">
            <v>10.9</v>
          </cell>
          <cell r="E12">
            <v>878.4</v>
          </cell>
          <cell r="F12">
            <v>939.88800000000003</v>
          </cell>
          <cell r="G12">
            <v>1010.3796</v>
          </cell>
          <cell r="H12">
            <v>1086.15807</v>
          </cell>
        </row>
        <row r="13">
          <cell r="C13">
            <v>715.6</v>
          </cell>
          <cell r="D13">
            <v>23.2</v>
          </cell>
          <cell r="E13">
            <v>724.6</v>
          </cell>
          <cell r="F13">
            <v>775.32200000000012</v>
          </cell>
          <cell r="G13">
            <v>833.47115000000008</v>
          </cell>
          <cell r="H13">
            <v>895.9814862500001</v>
          </cell>
        </row>
        <row r="14">
          <cell r="C14">
            <v>9621.2999999999993</v>
          </cell>
          <cell r="D14">
            <v>1628.5</v>
          </cell>
          <cell r="E14">
            <v>9850.5</v>
          </cell>
          <cell r="F14">
            <v>10540.035</v>
          </cell>
          <cell r="G14">
            <v>11330.537624999999</v>
          </cell>
          <cell r="H14">
            <v>12180.327946874999</v>
          </cell>
        </row>
        <row r="15">
          <cell r="C15">
            <v>3400</v>
          </cell>
        </row>
        <row r="17">
          <cell r="C17">
            <v>112698.5</v>
          </cell>
          <cell r="D17">
            <v>41442.400000000001</v>
          </cell>
          <cell r="E17">
            <v>109530.5</v>
          </cell>
          <cell r="F17">
            <v>117200.245</v>
          </cell>
          <cell r="G17">
            <v>125830.38837499999</v>
          </cell>
          <cell r="H17">
            <v>135260.46750312499</v>
          </cell>
        </row>
      </sheetData>
      <sheetData sheetId="1">
        <row r="6">
          <cell r="D6">
            <v>1078905.3846153845</v>
          </cell>
          <cell r="E6">
            <v>2295386.153846154</v>
          </cell>
          <cell r="H6">
            <v>2910077.6153846155</v>
          </cell>
        </row>
        <row r="7">
          <cell r="C7">
            <v>35011</v>
          </cell>
          <cell r="D7">
            <v>19980</v>
          </cell>
          <cell r="E7">
            <v>19060</v>
          </cell>
          <cell r="F7">
            <v>20674</v>
          </cell>
          <cell r="G7">
            <v>22524</v>
          </cell>
          <cell r="H7">
            <v>24513</v>
          </cell>
        </row>
        <row r="10">
          <cell r="C10">
            <v>252959.30000000002</v>
          </cell>
          <cell r="D10">
            <v>137660.29999999999</v>
          </cell>
          <cell r="E10">
            <v>295922.40000000002</v>
          </cell>
          <cell r="F10">
            <v>323973.59999999998</v>
          </cell>
          <cell r="G10">
            <v>348271.61999999994</v>
          </cell>
          <cell r="H10">
            <v>375123.4</v>
          </cell>
        </row>
        <row r="11">
          <cell r="C11">
            <v>251604.7</v>
          </cell>
          <cell r="D11">
            <v>137660.29999999999</v>
          </cell>
          <cell r="E11">
            <v>295922.40000000002</v>
          </cell>
          <cell r="F11">
            <v>323973.59999999998</v>
          </cell>
          <cell r="G11">
            <v>348271.61999999994</v>
          </cell>
          <cell r="H11">
            <v>375123.4</v>
          </cell>
        </row>
        <row r="12">
          <cell r="C12">
            <v>25116.7</v>
          </cell>
          <cell r="D12">
            <v>25202.2</v>
          </cell>
          <cell r="E12">
            <v>27126.036000000004</v>
          </cell>
          <cell r="F12">
            <v>29092.3</v>
          </cell>
          <cell r="G12">
            <v>31314.1</v>
          </cell>
          <cell r="H12">
            <v>33704.800000000003</v>
          </cell>
        </row>
        <row r="13">
          <cell r="C13">
            <v>188.7</v>
          </cell>
          <cell r="D13">
            <v>10.6</v>
          </cell>
          <cell r="E13">
            <v>203.79599999999999</v>
          </cell>
          <cell r="F13">
            <v>218.06172000000001</v>
          </cell>
          <cell r="G13">
            <v>234.416349</v>
          </cell>
          <cell r="H13">
            <v>251.99757517499998</v>
          </cell>
        </row>
        <row r="14">
          <cell r="C14">
            <v>1623.5</v>
          </cell>
          <cell r="D14">
            <v>691.6</v>
          </cell>
          <cell r="E14">
            <v>1753.38</v>
          </cell>
          <cell r="F14">
            <v>1876.1166000000003</v>
          </cell>
          <cell r="G14">
            <v>2016.8253450000002</v>
          </cell>
          <cell r="H14">
            <v>2168.087245875</v>
          </cell>
        </row>
        <row r="15">
          <cell r="C15">
            <v>1354.6</v>
          </cell>
        </row>
        <row r="17">
          <cell r="C17">
            <v>279888.2</v>
          </cell>
          <cell r="D17">
            <v>163564.69999999998</v>
          </cell>
          <cell r="E17">
            <v>325005.61200000002</v>
          </cell>
          <cell r="F17">
            <v>355160.07831999997</v>
          </cell>
          <cell r="G17">
            <v>381836.96169399994</v>
          </cell>
          <cell r="H17">
            <v>411248.28482105001</v>
          </cell>
        </row>
      </sheetData>
      <sheetData sheetId="2">
        <row r="6">
          <cell r="D6">
            <v>38618.846153846156</v>
          </cell>
          <cell r="E6">
            <v>95668.461538461532</v>
          </cell>
          <cell r="H6">
            <v>116941.46153846153</v>
          </cell>
        </row>
        <row r="7">
          <cell r="C7">
            <v>2111.3000000000002</v>
          </cell>
          <cell r="D7">
            <v>1075</v>
          </cell>
          <cell r="E7">
            <v>2150</v>
          </cell>
          <cell r="F7">
            <v>2350</v>
          </cell>
          <cell r="G7">
            <v>2465</v>
          </cell>
          <cell r="H7">
            <v>2913</v>
          </cell>
        </row>
        <row r="10">
          <cell r="C10">
            <v>12602.2</v>
          </cell>
          <cell r="D10">
            <v>4880.7</v>
          </cell>
          <cell r="E10">
            <v>12157.4</v>
          </cell>
          <cell r="F10">
            <v>13005.1</v>
          </cell>
          <cell r="G10">
            <v>13998.8</v>
          </cell>
          <cell r="H10">
            <v>14823.7</v>
          </cell>
        </row>
        <row r="11">
          <cell r="C11">
            <v>12602.2</v>
          </cell>
          <cell r="D11">
            <v>4880.7</v>
          </cell>
          <cell r="E11">
            <v>12157.4</v>
          </cell>
          <cell r="F11">
            <v>13005.1</v>
          </cell>
          <cell r="G11">
            <v>13998.8</v>
          </cell>
          <cell r="H11">
            <v>14823.7</v>
          </cell>
        </row>
        <row r="12">
          <cell r="C12">
            <v>44.6</v>
          </cell>
          <cell r="D12">
            <v>0.3</v>
          </cell>
          <cell r="E12">
            <v>47.2</v>
          </cell>
          <cell r="F12">
            <v>50.032000000000004</v>
          </cell>
          <cell r="G12">
            <v>53.784400000000005</v>
          </cell>
          <cell r="H12">
            <v>57.81823</v>
          </cell>
        </row>
        <row r="13">
          <cell r="C13">
            <v>38.5</v>
          </cell>
          <cell r="D13">
            <v>1</v>
          </cell>
          <cell r="E13">
            <v>41.5</v>
          </cell>
          <cell r="F13">
            <v>44.405000000000001</v>
          </cell>
          <cell r="G13">
            <v>47.735374999999998</v>
          </cell>
          <cell r="H13">
            <v>51.315528124999993</v>
          </cell>
        </row>
        <row r="14">
          <cell r="C14">
            <v>1195.7</v>
          </cell>
          <cell r="D14">
            <v>154.1</v>
          </cell>
          <cell r="E14">
            <v>1315.2</v>
          </cell>
          <cell r="F14">
            <v>1394.1120000000001</v>
          </cell>
          <cell r="G14">
            <v>1477.7587200000003</v>
          </cell>
          <cell r="H14">
            <v>1610.7570048000005</v>
          </cell>
        </row>
        <row r="17">
          <cell r="C17">
            <v>13881</v>
          </cell>
          <cell r="D17">
            <v>5036.0999999999995</v>
          </cell>
          <cell r="E17">
            <v>13561.3</v>
          </cell>
          <cell r="F17">
            <v>14493.649000000001</v>
          </cell>
          <cell r="G17">
            <v>15578.078495</v>
          </cell>
          <cell r="H17">
            <v>16543.590762925</v>
          </cell>
        </row>
      </sheetData>
      <sheetData sheetId="3">
        <row r="6">
          <cell r="D6">
            <v>8700.538461538461</v>
          </cell>
          <cell r="E6">
            <v>18614.153846153848</v>
          </cell>
          <cell r="H6">
            <v>18962.76923076923</v>
          </cell>
        </row>
        <row r="7">
          <cell r="C7">
            <v>710.8</v>
          </cell>
          <cell r="D7">
            <v>379</v>
          </cell>
          <cell r="E7">
            <v>758</v>
          </cell>
          <cell r="F7">
            <v>825</v>
          </cell>
          <cell r="G7">
            <v>905</v>
          </cell>
          <cell r="H7">
            <v>932</v>
          </cell>
        </row>
        <row r="10">
          <cell r="C10">
            <v>2279</v>
          </cell>
          <cell r="D10">
            <v>1081.8</v>
          </cell>
          <cell r="E10">
            <v>2321.3000000000002</v>
          </cell>
          <cell r="F10">
            <v>2321.3000000000002</v>
          </cell>
          <cell r="G10">
            <v>2358.6999999999998</v>
          </cell>
          <cell r="H10">
            <v>2344</v>
          </cell>
        </row>
        <row r="11">
          <cell r="C11">
            <v>2279</v>
          </cell>
          <cell r="D11">
            <v>1081.8</v>
          </cell>
          <cell r="E11">
            <v>2321.3000000000002</v>
          </cell>
          <cell r="F11">
            <v>2321.3000000000002</v>
          </cell>
          <cell r="G11">
            <v>2358.6999999999998</v>
          </cell>
          <cell r="H11">
            <v>2344</v>
          </cell>
        </row>
        <row r="12">
          <cell r="C12">
            <v>909.6</v>
          </cell>
          <cell r="D12">
            <v>39.200000000000003</v>
          </cell>
          <cell r="E12">
            <v>927.8</v>
          </cell>
          <cell r="F12">
            <v>927.8</v>
          </cell>
          <cell r="G12">
            <v>957.4</v>
          </cell>
          <cell r="H12">
            <v>987.2</v>
          </cell>
        </row>
        <row r="13">
          <cell r="C13">
            <v>1.2</v>
          </cell>
          <cell r="D13">
            <v>0</v>
          </cell>
          <cell r="E13">
            <v>1.2</v>
          </cell>
          <cell r="F13">
            <v>1.2</v>
          </cell>
          <cell r="G13">
            <v>1.2899999999999998</v>
          </cell>
          <cell r="H13">
            <v>1.3867499999999997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7">
          <cell r="C17">
            <v>3189.8</v>
          </cell>
          <cell r="D17">
            <v>1121</v>
          </cell>
          <cell r="E17">
            <v>3250.3</v>
          </cell>
          <cell r="F17">
            <v>3250.3</v>
          </cell>
          <cell r="G17">
            <v>3317.39</v>
          </cell>
          <cell r="H17">
            <v>3332.5867499999999</v>
          </cell>
        </row>
      </sheetData>
      <sheetData sheetId="4">
        <row r="6">
          <cell r="D6">
            <v>771512.66923076927</v>
          </cell>
          <cell r="E6">
            <v>1800812.923076923</v>
          </cell>
          <cell r="H6">
            <v>2232622.769230769</v>
          </cell>
        </row>
        <row r="7">
          <cell r="C7">
            <v>23357.7</v>
          </cell>
          <cell r="D7">
            <v>12171.9</v>
          </cell>
          <cell r="E7">
            <v>9286</v>
          </cell>
          <cell r="F7">
            <v>9936.02</v>
          </cell>
          <cell r="G7">
            <v>10681</v>
          </cell>
          <cell r="H7">
            <v>11482</v>
          </cell>
        </row>
        <row r="10">
          <cell r="C10">
            <v>229206.19999999998</v>
          </cell>
          <cell r="D10">
            <v>98714.3</v>
          </cell>
          <cell r="E10">
            <v>232898.5</v>
          </cell>
          <cell r="F10">
            <v>249548.1</v>
          </cell>
          <cell r="G10">
            <v>268331.7</v>
          </cell>
          <cell r="H10">
            <v>288748.3</v>
          </cell>
        </row>
        <row r="11">
          <cell r="C11">
            <v>229191.3</v>
          </cell>
          <cell r="D11">
            <v>98714.3</v>
          </cell>
          <cell r="E11">
            <v>232898.5</v>
          </cell>
          <cell r="F11">
            <v>249548.1</v>
          </cell>
          <cell r="G11">
            <v>268331.7</v>
          </cell>
          <cell r="H11">
            <v>288748.3</v>
          </cell>
        </row>
        <row r="12">
          <cell r="C12">
            <v>0</v>
          </cell>
          <cell r="D12">
            <v>-64.7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1.2</v>
          </cell>
          <cell r="D13">
            <v>-90.3</v>
          </cell>
          <cell r="E13">
            <v>1.2</v>
          </cell>
          <cell r="F13">
            <v>1.284</v>
          </cell>
          <cell r="G13">
            <v>1.3803000000000001</v>
          </cell>
          <cell r="H13">
            <v>1.4838225</v>
          </cell>
        </row>
        <row r="14">
          <cell r="C14">
            <v>4344.5</v>
          </cell>
          <cell r="D14">
            <v>1808.3</v>
          </cell>
          <cell r="E14">
            <v>4440</v>
          </cell>
          <cell r="F14">
            <v>4758.5</v>
          </cell>
          <cell r="G14">
            <v>5114.8999999999996</v>
          </cell>
          <cell r="H14">
            <v>5498.4</v>
          </cell>
        </row>
        <row r="15">
          <cell r="C15">
            <v>14.9</v>
          </cell>
        </row>
        <row r="17">
          <cell r="C17">
            <v>233551.9</v>
          </cell>
          <cell r="D17">
            <v>100367.6</v>
          </cell>
          <cell r="E17">
            <v>237339.7</v>
          </cell>
          <cell r="F17">
            <v>254307.88400000002</v>
          </cell>
          <cell r="G17">
            <v>273447.9803</v>
          </cell>
          <cell r="H17">
            <v>294248.1838225</v>
          </cell>
        </row>
      </sheetData>
      <sheetData sheetId="5">
        <row r="6">
          <cell r="D6">
            <v>2788.3076923076924</v>
          </cell>
          <cell r="E6">
            <v>5971.2307692307695</v>
          </cell>
          <cell r="H6">
            <v>6247.2307692307695</v>
          </cell>
        </row>
        <row r="7">
          <cell r="C7">
            <v>146.5</v>
          </cell>
          <cell r="D7">
            <v>76</v>
          </cell>
          <cell r="E7">
            <v>152</v>
          </cell>
          <cell r="F7">
            <v>163</v>
          </cell>
          <cell r="G7">
            <v>175</v>
          </cell>
          <cell r="H7">
            <v>188</v>
          </cell>
        </row>
        <row r="10">
          <cell r="C10">
            <v>773</v>
          </cell>
          <cell r="D10">
            <v>352.6</v>
          </cell>
          <cell r="E10">
            <v>756.5</v>
          </cell>
          <cell r="F10">
            <v>756.5</v>
          </cell>
          <cell r="G10">
            <v>771.5</v>
          </cell>
          <cell r="H10">
            <v>787.7</v>
          </cell>
        </row>
        <row r="11">
          <cell r="C11">
            <v>773</v>
          </cell>
          <cell r="D11">
            <v>352.6</v>
          </cell>
          <cell r="E11">
            <v>756.5</v>
          </cell>
          <cell r="F11">
            <v>756.5</v>
          </cell>
          <cell r="G11">
            <v>771.5</v>
          </cell>
          <cell r="H11">
            <v>787.7</v>
          </cell>
        </row>
        <row r="12">
          <cell r="C12">
            <v>2.6</v>
          </cell>
          <cell r="D12">
            <v>0</v>
          </cell>
          <cell r="E12">
            <v>2.8</v>
          </cell>
          <cell r="F12">
            <v>2.8</v>
          </cell>
          <cell r="G12">
            <v>3.01</v>
          </cell>
          <cell r="H12">
            <v>3.2357499999999995</v>
          </cell>
        </row>
        <row r="13">
          <cell r="C13">
            <v>7.8</v>
          </cell>
          <cell r="D13">
            <v>4</v>
          </cell>
          <cell r="E13">
            <v>8</v>
          </cell>
          <cell r="F13">
            <v>8</v>
          </cell>
          <cell r="G13">
            <v>8.6</v>
          </cell>
          <cell r="H13">
            <v>9.2449999999999992</v>
          </cell>
        </row>
        <row r="14">
          <cell r="C14">
            <v>102.5</v>
          </cell>
          <cell r="D14">
            <v>0</v>
          </cell>
          <cell r="E14">
            <v>102.5</v>
          </cell>
          <cell r="F14">
            <v>102.5</v>
          </cell>
          <cell r="G14">
            <v>110.1875</v>
          </cell>
          <cell r="H14">
            <v>118.45156249999999</v>
          </cell>
        </row>
        <row r="17">
          <cell r="C17">
            <v>885.9</v>
          </cell>
          <cell r="D17">
            <v>356.6</v>
          </cell>
          <cell r="E17">
            <v>869.8</v>
          </cell>
          <cell r="F17">
            <v>869.8</v>
          </cell>
          <cell r="G17">
            <v>893.29750000000001</v>
          </cell>
          <cell r="H17">
            <v>918.63231250000001</v>
          </cell>
        </row>
      </sheetData>
      <sheetData sheetId="6">
        <row r="6">
          <cell r="D6">
            <v>86602.61538461539</v>
          </cell>
          <cell r="E6">
            <v>144550.38461538462</v>
          </cell>
          <cell r="H6">
            <v>178670.69230769231</v>
          </cell>
        </row>
        <row r="7">
          <cell r="C7">
            <v>3921.7</v>
          </cell>
          <cell r="D7">
            <v>1468</v>
          </cell>
          <cell r="E7">
            <v>3935</v>
          </cell>
          <cell r="F7">
            <v>4208</v>
          </cell>
          <cell r="G7">
            <v>4470</v>
          </cell>
          <cell r="H7">
            <v>4783</v>
          </cell>
        </row>
        <row r="10">
          <cell r="C10">
            <v>15556.2</v>
          </cell>
          <cell r="D10">
            <v>11067.5</v>
          </cell>
          <cell r="E10">
            <v>18280</v>
          </cell>
          <cell r="F10">
            <v>19552.900000000001</v>
          </cell>
          <cell r="G10">
            <v>21012.7</v>
          </cell>
          <cell r="H10">
            <v>22605.4</v>
          </cell>
        </row>
        <row r="11">
          <cell r="C11">
            <v>12865.2</v>
          </cell>
          <cell r="D11">
            <v>11067.5</v>
          </cell>
          <cell r="E11">
            <v>18280</v>
          </cell>
          <cell r="F11">
            <v>19552.900000000001</v>
          </cell>
          <cell r="G11">
            <v>21012.7</v>
          </cell>
          <cell r="H11">
            <v>22605.4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81.7</v>
          </cell>
          <cell r="D13">
            <v>35.799999999999997</v>
          </cell>
          <cell r="E13">
            <v>90</v>
          </cell>
          <cell r="F13">
            <v>96.300000000000011</v>
          </cell>
          <cell r="G13">
            <v>103.52250000000001</v>
          </cell>
          <cell r="H13">
            <v>111.2866875</v>
          </cell>
        </row>
        <row r="14">
          <cell r="C14">
            <v>1205.8</v>
          </cell>
          <cell r="D14">
            <v>260.89999999999998</v>
          </cell>
          <cell r="E14">
            <v>1302</v>
          </cell>
          <cell r="F14">
            <v>1393.14</v>
          </cell>
          <cell r="G14">
            <v>1497.6255000000001</v>
          </cell>
          <cell r="H14">
            <v>1609.9474125000002</v>
          </cell>
        </row>
        <row r="15">
          <cell r="C15">
            <v>2691</v>
          </cell>
        </row>
        <row r="17">
          <cell r="C17">
            <v>16843.7</v>
          </cell>
          <cell r="D17">
            <v>11364.2</v>
          </cell>
          <cell r="E17">
            <v>19672</v>
          </cell>
          <cell r="F17">
            <v>21042.34</v>
          </cell>
          <cell r="G17">
            <v>22613.848000000002</v>
          </cell>
          <cell r="H17">
            <v>24326.634100000003</v>
          </cell>
        </row>
      </sheetData>
      <sheetData sheetId="7">
        <row r="6">
          <cell r="D6">
            <v>1135.0769230769233</v>
          </cell>
          <cell r="E6">
            <v>2546.9230769230771</v>
          </cell>
          <cell r="H6">
            <v>2785</v>
          </cell>
        </row>
        <row r="7">
          <cell r="C7">
            <v>19.899999999999999</v>
          </cell>
          <cell r="D7">
            <v>2</v>
          </cell>
          <cell r="E7">
            <v>20</v>
          </cell>
          <cell r="F7">
            <v>21</v>
          </cell>
          <cell r="G7">
            <v>23</v>
          </cell>
          <cell r="H7">
            <v>25</v>
          </cell>
        </row>
        <row r="10">
          <cell r="C10">
            <v>334.5</v>
          </cell>
          <cell r="D10">
            <v>147.30000000000001</v>
          </cell>
          <cell r="E10">
            <v>328.5</v>
          </cell>
          <cell r="F10">
            <v>328.5</v>
          </cell>
          <cell r="G10">
            <v>343.1</v>
          </cell>
          <cell r="H10">
            <v>358.8</v>
          </cell>
        </row>
        <row r="11">
          <cell r="C11">
            <v>334.5</v>
          </cell>
          <cell r="D11">
            <v>147.30000000000001</v>
          </cell>
          <cell r="E11">
            <v>328.5</v>
          </cell>
          <cell r="F11">
            <v>328.5</v>
          </cell>
          <cell r="G11">
            <v>343.1</v>
          </cell>
          <cell r="H11">
            <v>358.8</v>
          </cell>
        </row>
        <row r="12">
          <cell r="C12">
            <v>135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21.2</v>
          </cell>
          <cell r="D13">
            <v>1.2</v>
          </cell>
          <cell r="E13">
            <v>21.6</v>
          </cell>
          <cell r="F13">
            <v>21.6</v>
          </cell>
          <cell r="G13">
            <v>23.22</v>
          </cell>
          <cell r="H13">
            <v>24.961499999999997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7">
          <cell r="C17">
            <v>490.7</v>
          </cell>
          <cell r="D17">
            <v>148.5</v>
          </cell>
          <cell r="E17">
            <v>350.1</v>
          </cell>
          <cell r="F17">
            <v>350.1</v>
          </cell>
          <cell r="G17">
            <v>366.32000000000005</v>
          </cell>
          <cell r="H17">
            <v>383.76150000000001</v>
          </cell>
        </row>
      </sheetData>
      <sheetData sheetId="8">
        <row r="6">
          <cell r="D6">
            <v>75232.538461538468</v>
          </cell>
          <cell r="E6">
            <v>196471.23076923078</v>
          </cell>
          <cell r="H6">
            <v>242677.30769230769</v>
          </cell>
        </row>
        <row r="7">
          <cell r="C7">
            <v>7391.1</v>
          </cell>
          <cell r="D7">
            <v>3681</v>
          </cell>
          <cell r="E7">
            <v>7412</v>
          </cell>
          <cell r="F7">
            <v>7931</v>
          </cell>
          <cell r="G7">
            <v>8525</v>
          </cell>
          <cell r="H7">
            <v>9165</v>
          </cell>
        </row>
        <row r="10">
          <cell r="C10">
            <v>23378.2</v>
          </cell>
          <cell r="D10">
            <v>9301.7000000000007</v>
          </cell>
          <cell r="E10">
            <v>24577.7</v>
          </cell>
          <cell r="F10">
            <v>26304.799999999999</v>
          </cell>
          <cell r="G10">
            <v>28231</v>
          </cell>
          <cell r="H10">
            <v>30356.6</v>
          </cell>
        </row>
        <row r="11">
          <cell r="C11">
            <v>22910.9</v>
          </cell>
          <cell r="D11">
            <v>9301.7000000000007</v>
          </cell>
          <cell r="E11">
            <v>24577.7</v>
          </cell>
          <cell r="F11">
            <v>26304.799999999999</v>
          </cell>
          <cell r="G11">
            <v>28231</v>
          </cell>
          <cell r="H11">
            <v>30356.6</v>
          </cell>
        </row>
        <row r="12">
          <cell r="C12">
            <v>7.9</v>
          </cell>
          <cell r="D12">
            <v>4.5</v>
          </cell>
          <cell r="E12">
            <v>8.5</v>
          </cell>
          <cell r="F12">
            <v>9.0950000000000006</v>
          </cell>
          <cell r="G12">
            <v>9.7771249999999998</v>
          </cell>
          <cell r="H12">
            <v>10.4</v>
          </cell>
        </row>
        <row r="13">
          <cell r="C13">
            <v>12213</v>
          </cell>
          <cell r="D13">
            <v>8.6999999999999993</v>
          </cell>
          <cell r="E13">
            <v>12081</v>
          </cell>
          <cell r="F13">
            <v>12091.1</v>
          </cell>
          <cell r="G13">
            <v>12098</v>
          </cell>
          <cell r="H13">
            <v>12105.2</v>
          </cell>
        </row>
        <row r="14">
          <cell r="C14">
            <v>832.9</v>
          </cell>
          <cell r="D14">
            <v>145.30000000000001</v>
          </cell>
          <cell r="E14">
            <v>880</v>
          </cell>
          <cell r="F14">
            <v>941.6</v>
          </cell>
          <cell r="G14">
            <v>1012.22</v>
          </cell>
          <cell r="H14">
            <v>1088.1365000000001</v>
          </cell>
        </row>
        <row r="15">
          <cell r="C15">
            <v>467.3</v>
          </cell>
        </row>
        <row r="17">
          <cell r="C17">
            <v>36432</v>
          </cell>
          <cell r="D17">
            <v>9460.2000000000007</v>
          </cell>
          <cell r="E17">
            <v>37547.199999999997</v>
          </cell>
          <cell r="F17">
            <v>39346.595000000001</v>
          </cell>
          <cell r="G17">
            <v>41350.997125000002</v>
          </cell>
          <cell r="H17">
            <v>43560.336499999998</v>
          </cell>
        </row>
      </sheetData>
      <sheetData sheetId="9">
        <row r="6">
          <cell r="D6">
            <v>4999.8846153846152</v>
          </cell>
          <cell r="E6">
            <v>18955.153846153848</v>
          </cell>
          <cell r="H6">
            <v>23331.384615384617</v>
          </cell>
        </row>
        <row r="7">
          <cell r="C7">
            <v>765.2</v>
          </cell>
          <cell r="D7">
            <v>404.5</v>
          </cell>
          <cell r="E7">
            <v>789</v>
          </cell>
          <cell r="F7">
            <v>844</v>
          </cell>
          <cell r="G7">
            <v>907</v>
          </cell>
          <cell r="H7">
            <v>976</v>
          </cell>
        </row>
        <row r="10">
          <cell r="C10">
            <v>2592.5</v>
          </cell>
          <cell r="D10">
            <v>597.4</v>
          </cell>
          <cell r="E10">
            <v>2361.6</v>
          </cell>
          <cell r="F10">
            <v>2526.9120000000003</v>
          </cell>
          <cell r="G10">
            <v>2708.1</v>
          </cell>
          <cell r="H10">
            <v>2906.2</v>
          </cell>
        </row>
        <row r="11">
          <cell r="C11">
            <v>2592.5</v>
          </cell>
          <cell r="D11">
            <v>597.4</v>
          </cell>
          <cell r="E11">
            <v>2361.6</v>
          </cell>
          <cell r="F11">
            <v>2526.9120000000003</v>
          </cell>
          <cell r="G11">
            <v>2708.1</v>
          </cell>
          <cell r="H11">
            <v>2906.2</v>
          </cell>
        </row>
        <row r="12">
          <cell r="C12">
            <v>20.7</v>
          </cell>
          <cell r="D12">
            <v>3.7</v>
          </cell>
          <cell r="E12">
            <v>22.3</v>
          </cell>
          <cell r="F12">
            <v>23.861000000000001</v>
          </cell>
          <cell r="G12">
            <v>25.650575</v>
          </cell>
          <cell r="H12">
            <v>27.574368124999999</v>
          </cell>
        </row>
        <row r="13">
          <cell r="C13">
            <v>375.2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7">
          <cell r="C17">
            <v>2988.4</v>
          </cell>
          <cell r="D17">
            <v>601.1</v>
          </cell>
          <cell r="E17">
            <v>2383.9</v>
          </cell>
          <cell r="F17">
            <v>2550.7730000000001</v>
          </cell>
          <cell r="G17">
            <v>2733.750575</v>
          </cell>
          <cell r="H17">
            <v>2933.7743681249999</v>
          </cell>
        </row>
      </sheetData>
      <sheetData sheetId="10">
        <row r="6">
          <cell r="D6">
            <v>16173.23076923077</v>
          </cell>
          <cell r="E6">
            <v>38788.838461538464</v>
          </cell>
          <cell r="H6">
            <v>47805.846153846156</v>
          </cell>
        </row>
        <row r="7">
          <cell r="C7">
            <v>1793.8</v>
          </cell>
          <cell r="D7">
            <v>874</v>
          </cell>
          <cell r="E7">
            <v>1837.3</v>
          </cell>
          <cell r="F7">
            <v>1966</v>
          </cell>
          <cell r="G7">
            <v>2113</v>
          </cell>
          <cell r="H7">
            <v>2272</v>
          </cell>
        </row>
        <row r="10">
          <cell r="C10">
            <v>4644.5</v>
          </cell>
          <cell r="D10">
            <v>1988.9</v>
          </cell>
          <cell r="E10">
            <v>4803.7</v>
          </cell>
          <cell r="F10">
            <v>5138.3</v>
          </cell>
          <cell r="G10">
            <v>5520.4</v>
          </cell>
          <cell r="H10">
            <v>5919.4</v>
          </cell>
        </row>
        <row r="11">
          <cell r="C11">
            <v>4644.5</v>
          </cell>
          <cell r="D11">
            <v>1988.9</v>
          </cell>
          <cell r="E11">
            <v>4803.7</v>
          </cell>
          <cell r="F11">
            <v>5138.3</v>
          </cell>
          <cell r="G11">
            <v>5520.4</v>
          </cell>
          <cell r="H11">
            <v>5919.4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0.7</v>
          </cell>
          <cell r="D13">
            <v>10.4</v>
          </cell>
          <cell r="E13">
            <v>11</v>
          </cell>
          <cell r="F13">
            <v>11.770000000000001</v>
          </cell>
          <cell r="G13">
            <v>12.652750000000001</v>
          </cell>
          <cell r="H13">
            <v>13.601706250000001</v>
          </cell>
        </row>
        <row r="14">
          <cell r="C14">
            <v>59.5</v>
          </cell>
          <cell r="D14">
            <v>4.3</v>
          </cell>
          <cell r="E14">
            <v>60</v>
          </cell>
          <cell r="F14">
            <v>64.2</v>
          </cell>
          <cell r="G14">
            <v>69.015000000000001</v>
          </cell>
          <cell r="H14">
            <v>74.191125</v>
          </cell>
        </row>
        <row r="17">
          <cell r="C17">
            <v>4704.7</v>
          </cell>
          <cell r="D17">
            <v>2003.6000000000001</v>
          </cell>
          <cell r="E17">
            <v>4874.7</v>
          </cell>
          <cell r="F17">
            <v>5214.2700000000004</v>
          </cell>
          <cell r="G17">
            <v>5602.0677499999993</v>
          </cell>
          <cell r="H17">
            <v>6007.1928312499995</v>
          </cell>
        </row>
      </sheetData>
      <sheetData sheetId="11">
        <row r="6">
          <cell r="D6">
            <v>27183.307692307691</v>
          </cell>
          <cell r="E6">
            <v>65855.076923076937</v>
          </cell>
          <cell r="H6">
            <v>81407.307692307688</v>
          </cell>
        </row>
        <row r="7">
          <cell r="C7">
            <v>1198.9000000000001</v>
          </cell>
          <cell r="D7">
            <v>1521</v>
          </cell>
          <cell r="E7">
            <v>1242</v>
          </cell>
          <cell r="F7">
            <v>1329</v>
          </cell>
          <cell r="G7">
            <v>1428</v>
          </cell>
          <cell r="H7">
            <v>1535</v>
          </cell>
        </row>
        <row r="10">
          <cell r="C10">
            <v>8718.7000000000007</v>
          </cell>
          <cell r="D10">
            <v>3336.1</v>
          </cell>
          <cell r="E10">
            <v>8399.7000000000007</v>
          </cell>
          <cell r="F10">
            <v>8982.7000000000007</v>
          </cell>
          <cell r="G10">
            <v>9649.7000000000007</v>
          </cell>
          <cell r="H10">
            <v>10383.4</v>
          </cell>
        </row>
        <row r="11">
          <cell r="C11">
            <v>8718.7000000000007</v>
          </cell>
          <cell r="D11">
            <v>3336.1</v>
          </cell>
          <cell r="E11">
            <v>8399.7000000000007</v>
          </cell>
          <cell r="F11">
            <v>8982.7000000000007</v>
          </cell>
          <cell r="G11">
            <v>9649.7000000000007</v>
          </cell>
          <cell r="H11">
            <v>10383.4</v>
          </cell>
        </row>
        <row r="12">
          <cell r="C12">
            <v>0.2</v>
          </cell>
          <cell r="D12">
            <v>0.3</v>
          </cell>
          <cell r="E12">
            <v>0.3</v>
          </cell>
          <cell r="F12">
            <v>0.32100000000000001</v>
          </cell>
          <cell r="G12">
            <v>0.34507500000000002</v>
          </cell>
          <cell r="H12">
            <v>0.37095562500000001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C14">
            <v>71.400000000000006</v>
          </cell>
          <cell r="D14">
            <v>21.4</v>
          </cell>
          <cell r="E14">
            <v>73.7</v>
          </cell>
          <cell r="F14">
            <v>78.859000000000009</v>
          </cell>
          <cell r="G14">
            <v>84.773425000000003</v>
          </cell>
          <cell r="H14">
            <v>91.131431875000004</v>
          </cell>
        </row>
        <row r="17">
          <cell r="C17">
            <v>8790.3000000000011</v>
          </cell>
          <cell r="D17">
            <v>3357.7999999999997</v>
          </cell>
          <cell r="E17">
            <v>8473.7000000000007</v>
          </cell>
          <cell r="F17">
            <v>9061.880000000001</v>
          </cell>
          <cell r="G17">
            <v>9734.8185000000012</v>
          </cell>
          <cell r="H17">
            <v>10474.9023875</v>
          </cell>
        </row>
      </sheetData>
      <sheetData sheetId="12">
        <row r="6">
          <cell r="D6">
            <v>410.76923076923072</v>
          </cell>
          <cell r="E6">
            <v>7310.7692307692305</v>
          </cell>
          <cell r="H6">
            <v>7583.0769230769229</v>
          </cell>
        </row>
        <row r="7">
          <cell r="C7">
            <v>254.2</v>
          </cell>
          <cell r="D7">
            <v>120</v>
          </cell>
          <cell r="E7">
            <v>240</v>
          </cell>
          <cell r="F7">
            <v>262</v>
          </cell>
          <cell r="G7">
            <v>280</v>
          </cell>
          <cell r="H7">
            <v>330</v>
          </cell>
        </row>
        <row r="10">
          <cell r="C10">
            <v>1006.9</v>
          </cell>
          <cell r="D10">
            <v>37.799999999999997</v>
          </cell>
          <cell r="E10">
            <v>919.2</v>
          </cell>
          <cell r="F10">
            <v>919.2</v>
          </cell>
          <cell r="G10">
            <v>931.4</v>
          </cell>
          <cell r="H10">
            <v>942.9</v>
          </cell>
        </row>
        <row r="11">
          <cell r="C11">
            <v>1006.9</v>
          </cell>
          <cell r="D11">
            <v>37.799999999999997</v>
          </cell>
          <cell r="E11">
            <v>919.2</v>
          </cell>
          <cell r="F11">
            <v>919.2</v>
          </cell>
          <cell r="G11">
            <v>931.4</v>
          </cell>
          <cell r="H11">
            <v>942.9</v>
          </cell>
        </row>
        <row r="12">
          <cell r="C12">
            <v>29.9</v>
          </cell>
          <cell r="D12">
            <v>16.600000000000001</v>
          </cell>
          <cell r="E12">
            <v>32.299999999999997</v>
          </cell>
          <cell r="F12">
            <v>32.299999999999997</v>
          </cell>
          <cell r="G12">
            <v>34.722499999999997</v>
          </cell>
          <cell r="H12">
            <v>37.326687499999991</v>
          </cell>
        </row>
        <row r="13">
          <cell r="C13">
            <v>30.8</v>
          </cell>
          <cell r="D13">
            <v>0.7</v>
          </cell>
          <cell r="E13">
            <v>32.200000000000003</v>
          </cell>
          <cell r="F13">
            <v>32.200000000000003</v>
          </cell>
          <cell r="G13">
            <v>34.615000000000002</v>
          </cell>
          <cell r="H13">
            <v>37.211125000000003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7">
          <cell r="C17">
            <v>1067.5999999999999</v>
          </cell>
          <cell r="D17">
            <v>55.099999999999994</v>
          </cell>
          <cell r="E17">
            <v>983.7</v>
          </cell>
          <cell r="F17">
            <v>983.7</v>
          </cell>
          <cell r="G17">
            <v>1000.7375</v>
          </cell>
          <cell r="H17">
            <v>1017.4378124999999</v>
          </cell>
        </row>
      </sheetData>
      <sheetData sheetId="13">
        <row r="6">
          <cell r="D6">
            <v>110492.38461538461</v>
          </cell>
          <cell r="E6">
            <v>305478.76923076925</v>
          </cell>
          <cell r="H6">
            <v>377804.69230769231</v>
          </cell>
        </row>
        <row r="7">
          <cell r="C7">
            <v>859.3</v>
          </cell>
          <cell r="D7">
            <v>147</v>
          </cell>
          <cell r="E7">
            <v>928</v>
          </cell>
          <cell r="F7">
            <v>993</v>
          </cell>
          <cell r="G7">
            <v>1067</v>
          </cell>
          <cell r="H7">
            <v>1147</v>
          </cell>
        </row>
        <row r="10">
          <cell r="C10">
            <v>41777.599999999999</v>
          </cell>
          <cell r="D10">
            <v>14344.9</v>
          </cell>
          <cell r="E10">
            <v>39591.599999999999</v>
          </cell>
          <cell r="F10">
            <v>42366.3</v>
          </cell>
          <cell r="G10">
            <v>45550.5</v>
          </cell>
          <cell r="H10">
            <v>48965.5</v>
          </cell>
        </row>
        <row r="11">
          <cell r="C11">
            <v>41777.599999999999</v>
          </cell>
          <cell r="D11">
            <v>14344.9</v>
          </cell>
          <cell r="E11">
            <v>39591.599999999999</v>
          </cell>
          <cell r="F11">
            <v>42366.3</v>
          </cell>
          <cell r="G11">
            <v>45550.5</v>
          </cell>
          <cell r="H11">
            <v>48965.5</v>
          </cell>
        </row>
        <row r="12">
          <cell r="C12">
            <v>560.5</v>
          </cell>
          <cell r="D12">
            <v>65</v>
          </cell>
          <cell r="E12">
            <v>605</v>
          </cell>
          <cell r="F12">
            <v>647.35</v>
          </cell>
          <cell r="G12">
            <v>695.90125</v>
          </cell>
          <cell r="H12">
            <v>748.09384375000002</v>
          </cell>
        </row>
        <row r="13">
          <cell r="C13">
            <v>2.5</v>
          </cell>
          <cell r="D13">
            <v>1.3</v>
          </cell>
          <cell r="E13">
            <v>2.7</v>
          </cell>
          <cell r="F13">
            <v>2.8890000000000002</v>
          </cell>
          <cell r="G13">
            <v>3.1056750000000002</v>
          </cell>
          <cell r="H13">
            <v>3.3386006250000002</v>
          </cell>
        </row>
        <row r="14">
          <cell r="C14">
            <v>87.2</v>
          </cell>
          <cell r="D14">
            <v>21.4</v>
          </cell>
          <cell r="E14">
            <v>94.1</v>
          </cell>
          <cell r="F14">
            <v>100.687</v>
          </cell>
          <cell r="G14">
            <v>108.238525</v>
          </cell>
          <cell r="H14">
            <v>116.35641437499999</v>
          </cell>
        </row>
        <row r="17">
          <cell r="C17">
            <v>42427.799999999996</v>
          </cell>
          <cell r="D17">
            <v>14432.6</v>
          </cell>
          <cell r="E17">
            <v>40293.4</v>
          </cell>
          <cell r="F17">
            <v>43117.226000000002</v>
          </cell>
          <cell r="G17">
            <v>46357.745450000002</v>
          </cell>
          <cell r="H17">
            <v>49833.288858749998</v>
          </cell>
        </row>
      </sheetData>
      <sheetData sheetId="14">
        <row r="6">
          <cell r="D6">
            <v>4326.5384615384619</v>
          </cell>
          <cell r="E6">
            <v>10534.138461538461</v>
          </cell>
          <cell r="H6">
            <v>10890.76923076923</v>
          </cell>
        </row>
        <row r="7">
          <cell r="C7">
            <v>396.4</v>
          </cell>
          <cell r="D7">
            <v>185</v>
          </cell>
          <cell r="E7">
            <v>412.6</v>
          </cell>
          <cell r="F7">
            <v>441</v>
          </cell>
          <cell r="G7">
            <v>474</v>
          </cell>
          <cell r="H7">
            <v>510</v>
          </cell>
        </row>
        <row r="10">
          <cell r="C10">
            <v>1265.0999999999999</v>
          </cell>
          <cell r="D10">
            <v>538.4</v>
          </cell>
          <cell r="E10">
            <v>1315.8</v>
          </cell>
          <cell r="F10">
            <v>1315.8</v>
          </cell>
          <cell r="G10">
            <v>1332.8</v>
          </cell>
          <cell r="H10">
            <v>1349.5</v>
          </cell>
        </row>
        <row r="11">
          <cell r="C11">
            <v>1212.8</v>
          </cell>
          <cell r="D11">
            <v>538.4</v>
          </cell>
          <cell r="E11">
            <v>1315.8</v>
          </cell>
          <cell r="F11">
            <v>1315.8</v>
          </cell>
          <cell r="G11">
            <v>1332.8</v>
          </cell>
          <cell r="H11">
            <v>1349.5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C13">
            <v>-0.2</v>
          </cell>
          <cell r="D13">
            <v>0.1</v>
          </cell>
          <cell r="E13">
            <v>0.1</v>
          </cell>
          <cell r="F13">
            <v>0.1</v>
          </cell>
          <cell r="G13">
            <v>0.1</v>
          </cell>
          <cell r="H13">
            <v>0.1</v>
          </cell>
        </row>
        <row r="14">
          <cell r="C14">
            <v>4</v>
          </cell>
          <cell r="D14">
            <v>30.2</v>
          </cell>
          <cell r="E14">
            <v>31</v>
          </cell>
          <cell r="F14">
            <v>31</v>
          </cell>
          <cell r="G14">
            <v>32</v>
          </cell>
          <cell r="H14">
            <v>32.5</v>
          </cell>
        </row>
        <row r="15">
          <cell r="C15">
            <v>52.3</v>
          </cell>
        </row>
        <row r="17">
          <cell r="C17">
            <v>1268.8999999999999</v>
          </cell>
          <cell r="D17">
            <v>568.69999999999993</v>
          </cell>
          <cell r="E17">
            <v>1346.8999999999999</v>
          </cell>
          <cell r="F17">
            <v>1346.8999999999999</v>
          </cell>
          <cell r="G17">
            <v>1364.8999999999999</v>
          </cell>
          <cell r="H17">
            <v>1382.1</v>
          </cell>
        </row>
      </sheetData>
      <sheetData sheetId="15">
        <row r="6">
          <cell r="D6">
            <v>578279.99999999988</v>
          </cell>
          <cell r="E6">
            <v>1326813.6923076923</v>
          </cell>
          <cell r="H6">
            <v>1642840.1538461538</v>
          </cell>
        </row>
        <row r="7">
          <cell r="C7">
            <v>23694.7</v>
          </cell>
          <cell r="D7">
            <v>14200</v>
          </cell>
          <cell r="E7">
            <v>18836</v>
          </cell>
          <cell r="F7">
            <v>20504</v>
          </cell>
          <cell r="G7">
            <v>22417</v>
          </cell>
          <cell r="H7">
            <v>22474</v>
          </cell>
        </row>
        <row r="10">
          <cell r="C10">
            <v>168914.3</v>
          </cell>
          <cell r="D10">
            <v>73330.399999999994</v>
          </cell>
          <cell r="E10">
            <v>170037.1</v>
          </cell>
          <cell r="F10">
            <v>182055.4</v>
          </cell>
          <cell r="G10">
            <v>196225.4</v>
          </cell>
          <cell r="H10">
            <v>210647.6</v>
          </cell>
        </row>
        <row r="11">
          <cell r="C11">
            <v>168914.3</v>
          </cell>
          <cell r="D11">
            <v>73330.399999999994</v>
          </cell>
          <cell r="E11">
            <v>170037.1</v>
          </cell>
          <cell r="F11">
            <v>182055.4</v>
          </cell>
          <cell r="G11">
            <v>196225.4</v>
          </cell>
          <cell r="H11">
            <v>210647.6</v>
          </cell>
        </row>
        <row r="12">
          <cell r="C12">
            <v>60.5</v>
          </cell>
          <cell r="D12">
            <v>491.6</v>
          </cell>
          <cell r="E12">
            <v>492</v>
          </cell>
          <cell r="F12">
            <v>493</v>
          </cell>
          <cell r="G12">
            <v>494</v>
          </cell>
          <cell r="H12">
            <v>495</v>
          </cell>
        </row>
        <row r="13">
          <cell r="C13">
            <v>203</v>
          </cell>
          <cell r="D13">
            <v>156.19999999999999</v>
          </cell>
          <cell r="E13">
            <v>219.2</v>
          </cell>
          <cell r="F13">
            <v>234.54400000000001</v>
          </cell>
          <cell r="G13">
            <v>252.13480000000001</v>
          </cell>
          <cell r="H13">
            <v>271.04491000000002</v>
          </cell>
        </row>
        <row r="14">
          <cell r="C14">
            <v>14686.4</v>
          </cell>
          <cell r="D14">
            <v>1808</v>
          </cell>
          <cell r="E14">
            <v>15860</v>
          </cell>
          <cell r="F14">
            <v>16970.2</v>
          </cell>
          <cell r="G14">
            <v>18242.965</v>
          </cell>
          <cell r="H14">
            <v>19611.187374999998</v>
          </cell>
        </row>
        <row r="17">
          <cell r="C17">
            <v>183864.19999999998</v>
          </cell>
          <cell r="D17">
            <v>75786.2</v>
          </cell>
          <cell r="E17">
            <v>186608.30000000002</v>
          </cell>
          <cell r="F17">
            <v>199753.144</v>
          </cell>
          <cell r="G17">
            <v>215214.49979999999</v>
          </cell>
          <cell r="H17">
            <v>231024.83228500001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L20" sqref="L20"/>
    </sheetView>
  </sheetViews>
  <sheetFormatPr defaultColWidth="8.85546875" defaultRowHeight="12" x14ac:dyDescent="0.2"/>
  <cols>
    <col min="1" max="1" width="38" style="18" customWidth="1"/>
    <col min="2" max="2" width="11.42578125" style="18" customWidth="1"/>
    <col min="3" max="3" width="10.5703125" style="18" customWidth="1"/>
    <col min="4" max="4" width="11.140625" style="18" customWidth="1"/>
    <col min="5" max="5" width="11.7109375" style="18" customWidth="1"/>
    <col min="6" max="6" width="11.28515625" style="18" customWidth="1"/>
    <col min="7" max="7" width="10.85546875" style="18" customWidth="1"/>
    <col min="8" max="256" width="8.85546875" style="79"/>
    <col min="257" max="257" width="38" style="79" customWidth="1"/>
    <col min="258" max="258" width="11.42578125" style="79" customWidth="1"/>
    <col min="259" max="259" width="10.5703125" style="79" customWidth="1"/>
    <col min="260" max="260" width="11.140625" style="79" customWidth="1"/>
    <col min="261" max="261" width="9.7109375" style="79" customWidth="1"/>
    <col min="262" max="262" width="11.28515625" style="79" customWidth="1"/>
    <col min="263" max="263" width="10.85546875" style="79" customWidth="1"/>
    <col min="264" max="512" width="8.85546875" style="79"/>
    <col min="513" max="513" width="38" style="79" customWidth="1"/>
    <col min="514" max="514" width="11.42578125" style="79" customWidth="1"/>
    <col min="515" max="515" width="10.5703125" style="79" customWidth="1"/>
    <col min="516" max="516" width="11.140625" style="79" customWidth="1"/>
    <col min="517" max="517" width="9.7109375" style="79" customWidth="1"/>
    <col min="518" max="518" width="11.28515625" style="79" customWidth="1"/>
    <col min="519" max="519" width="10.85546875" style="79" customWidth="1"/>
    <col min="520" max="768" width="8.85546875" style="79"/>
    <col min="769" max="769" width="38" style="79" customWidth="1"/>
    <col min="770" max="770" width="11.42578125" style="79" customWidth="1"/>
    <col min="771" max="771" width="10.5703125" style="79" customWidth="1"/>
    <col min="772" max="772" width="11.140625" style="79" customWidth="1"/>
    <col min="773" max="773" width="9.7109375" style="79" customWidth="1"/>
    <col min="774" max="774" width="11.28515625" style="79" customWidth="1"/>
    <col min="775" max="775" width="10.85546875" style="79" customWidth="1"/>
    <col min="776" max="1024" width="8.85546875" style="79"/>
    <col min="1025" max="1025" width="38" style="79" customWidth="1"/>
    <col min="1026" max="1026" width="11.42578125" style="79" customWidth="1"/>
    <col min="1027" max="1027" width="10.5703125" style="79" customWidth="1"/>
    <col min="1028" max="1028" width="11.140625" style="79" customWidth="1"/>
    <col min="1029" max="1029" width="9.7109375" style="79" customWidth="1"/>
    <col min="1030" max="1030" width="11.28515625" style="79" customWidth="1"/>
    <col min="1031" max="1031" width="10.85546875" style="79" customWidth="1"/>
    <col min="1032" max="1280" width="8.85546875" style="79"/>
    <col min="1281" max="1281" width="38" style="79" customWidth="1"/>
    <col min="1282" max="1282" width="11.42578125" style="79" customWidth="1"/>
    <col min="1283" max="1283" width="10.5703125" style="79" customWidth="1"/>
    <col min="1284" max="1284" width="11.140625" style="79" customWidth="1"/>
    <col min="1285" max="1285" width="9.7109375" style="79" customWidth="1"/>
    <col min="1286" max="1286" width="11.28515625" style="79" customWidth="1"/>
    <col min="1287" max="1287" width="10.85546875" style="79" customWidth="1"/>
    <col min="1288" max="1536" width="8.85546875" style="79"/>
    <col min="1537" max="1537" width="38" style="79" customWidth="1"/>
    <col min="1538" max="1538" width="11.42578125" style="79" customWidth="1"/>
    <col min="1539" max="1539" width="10.5703125" style="79" customWidth="1"/>
    <col min="1540" max="1540" width="11.140625" style="79" customWidth="1"/>
    <col min="1541" max="1541" width="9.7109375" style="79" customWidth="1"/>
    <col min="1542" max="1542" width="11.28515625" style="79" customWidth="1"/>
    <col min="1543" max="1543" width="10.85546875" style="79" customWidth="1"/>
    <col min="1544" max="1792" width="8.85546875" style="79"/>
    <col min="1793" max="1793" width="38" style="79" customWidth="1"/>
    <col min="1794" max="1794" width="11.42578125" style="79" customWidth="1"/>
    <col min="1795" max="1795" width="10.5703125" style="79" customWidth="1"/>
    <col min="1796" max="1796" width="11.140625" style="79" customWidth="1"/>
    <col min="1797" max="1797" width="9.7109375" style="79" customWidth="1"/>
    <col min="1798" max="1798" width="11.28515625" style="79" customWidth="1"/>
    <col min="1799" max="1799" width="10.85546875" style="79" customWidth="1"/>
    <col min="1800" max="2048" width="8.85546875" style="79"/>
    <col min="2049" max="2049" width="38" style="79" customWidth="1"/>
    <col min="2050" max="2050" width="11.42578125" style="79" customWidth="1"/>
    <col min="2051" max="2051" width="10.5703125" style="79" customWidth="1"/>
    <col min="2052" max="2052" width="11.140625" style="79" customWidth="1"/>
    <col min="2053" max="2053" width="9.7109375" style="79" customWidth="1"/>
    <col min="2054" max="2054" width="11.28515625" style="79" customWidth="1"/>
    <col min="2055" max="2055" width="10.85546875" style="79" customWidth="1"/>
    <col min="2056" max="2304" width="8.85546875" style="79"/>
    <col min="2305" max="2305" width="38" style="79" customWidth="1"/>
    <col min="2306" max="2306" width="11.42578125" style="79" customWidth="1"/>
    <col min="2307" max="2307" width="10.5703125" style="79" customWidth="1"/>
    <col min="2308" max="2308" width="11.140625" style="79" customWidth="1"/>
    <col min="2309" max="2309" width="9.7109375" style="79" customWidth="1"/>
    <col min="2310" max="2310" width="11.28515625" style="79" customWidth="1"/>
    <col min="2311" max="2311" width="10.85546875" style="79" customWidth="1"/>
    <col min="2312" max="2560" width="8.85546875" style="79"/>
    <col min="2561" max="2561" width="38" style="79" customWidth="1"/>
    <col min="2562" max="2562" width="11.42578125" style="79" customWidth="1"/>
    <col min="2563" max="2563" width="10.5703125" style="79" customWidth="1"/>
    <col min="2564" max="2564" width="11.140625" style="79" customWidth="1"/>
    <col min="2565" max="2565" width="9.7109375" style="79" customWidth="1"/>
    <col min="2566" max="2566" width="11.28515625" style="79" customWidth="1"/>
    <col min="2567" max="2567" width="10.85546875" style="79" customWidth="1"/>
    <col min="2568" max="2816" width="8.85546875" style="79"/>
    <col min="2817" max="2817" width="38" style="79" customWidth="1"/>
    <col min="2818" max="2818" width="11.42578125" style="79" customWidth="1"/>
    <col min="2819" max="2819" width="10.5703125" style="79" customWidth="1"/>
    <col min="2820" max="2820" width="11.140625" style="79" customWidth="1"/>
    <col min="2821" max="2821" width="9.7109375" style="79" customWidth="1"/>
    <col min="2822" max="2822" width="11.28515625" style="79" customWidth="1"/>
    <col min="2823" max="2823" width="10.85546875" style="79" customWidth="1"/>
    <col min="2824" max="3072" width="8.85546875" style="79"/>
    <col min="3073" max="3073" width="38" style="79" customWidth="1"/>
    <col min="3074" max="3074" width="11.42578125" style="79" customWidth="1"/>
    <col min="3075" max="3075" width="10.5703125" style="79" customWidth="1"/>
    <col min="3076" max="3076" width="11.140625" style="79" customWidth="1"/>
    <col min="3077" max="3077" width="9.7109375" style="79" customWidth="1"/>
    <col min="3078" max="3078" width="11.28515625" style="79" customWidth="1"/>
    <col min="3079" max="3079" width="10.85546875" style="79" customWidth="1"/>
    <col min="3080" max="3328" width="8.85546875" style="79"/>
    <col min="3329" max="3329" width="38" style="79" customWidth="1"/>
    <col min="3330" max="3330" width="11.42578125" style="79" customWidth="1"/>
    <col min="3331" max="3331" width="10.5703125" style="79" customWidth="1"/>
    <col min="3332" max="3332" width="11.140625" style="79" customWidth="1"/>
    <col min="3333" max="3333" width="9.7109375" style="79" customWidth="1"/>
    <col min="3334" max="3334" width="11.28515625" style="79" customWidth="1"/>
    <col min="3335" max="3335" width="10.85546875" style="79" customWidth="1"/>
    <col min="3336" max="3584" width="8.85546875" style="79"/>
    <col min="3585" max="3585" width="38" style="79" customWidth="1"/>
    <col min="3586" max="3586" width="11.42578125" style="79" customWidth="1"/>
    <col min="3587" max="3587" width="10.5703125" style="79" customWidth="1"/>
    <col min="3588" max="3588" width="11.140625" style="79" customWidth="1"/>
    <col min="3589" max="3589" width="9.7109375" style="79" customWidth="1"/>
    <col min="3590" max="3590" width="11.28515625" style="79" customWidth="1"/>
    <col min="3591" max="3591" width="10.85546875" style="79" customWidth="1"/>
    <col min="3592" max="3840" width="8.85546875" style="79"/>
    <col min="3841" max="3841" width="38" style="79" customWidth="1"/>
    <col min="3842" max="3842" width="11.42578125" style="79" customWidth="1"/>
    <col min="3843" max="3843" width="10.5703125" style="79" customWidth="1"/>
    <col min="3844" max="3844" width="11.140625" style="79" customWidth="1"/>
    <col min="3845" max="3845" width="9.7109375" style="79" customWidth="1"/>
    <col min="3846" max="3846" width="11.28515625" style="79" customWidth="1"/>
    <col min="3847" max="3847" width="10.85546875" style="79" customWidth="1"/>
    <col min="3848" max="4096" width="8.85546875" style="79"/>
    <col min="4097" max="4097" width="38" style="79" customWidth="1"/>
    <col min="4098" max="4098" width="11.42578125" style="79" customWidth="1"/>
    <col min="4099" max="4099" width="10.5703125" style="79" customWidth="1"/>
    <col min="4100" max="4100" width="11.140625" style="79" customWidth="1"/>
    <col min="4101" max="4101" width="9.7109375" style="79" customWidth="1"/>
    <col min="4102" max="4102" width="11.28515625" style="79" customWidth="1"/>
    <col min="4103" max="4103" width="10.85546875" style="79" customWidth="1"/>
    <col min="4104" max="4352" width="8.85546875" style="79"/>
    <col min="4353" max="4353" width="38" style="79" customWidth="1"/>
    <col min="4354" max="4354" width="11.42578125" style="79" customWidth="1"/>
    <col min="4355" max="4355" width="10.5703125" style="79" customWidth="1"/>
    <col min="4356" max="4356" width="11.140625" style="79" customWidth="1"/>
    <col min="4357" max="4357" width="9.7109375" style="79" customWidth="1"/>
    <col min="4358" max="4358" width="11.28515625" style="79" customWidth="1"/>
    <col min="4359" max="4359" width="10.85546875" style="79" customWidth="1"/>
    <col min="4360" max="4608" width="8.85546875" style="79"/>
    <col min="4609" max="4609" width="38" style="79" customWidth="1"/>
    <col min="4610" max="4610" width="11.42578125" style="79" customWidth="1"/>
    <col min="4611" max="4611" width="10.5703125" style="79" customWidth="1"/>
    <col min="4612" max="4612" width="11.140625" style="79" customWidth="1"/>
    <col min="4613" max="4613" width="9.7109375" style="79" customWidth="1"/>
    <col min="4614" max="4614" width="11.28515625" style="79" customWidth="1"/>
    <col min="4615" max="4615" width="10.85546875" style="79" customWidth="1"/>
    <col min="4616" max="4864" width="8.85546875" style="79"/>
    <col min="4865" max="4865" width="38" style="79" customWidth="1"/>
    <col min="4866" max="4866" width="11.42578125" style="79" customWidth="1"/>
    <col min="4867" max="4867" width="10.5703125" style="79" customWidth="1"/>
    <col min="4868" max="4868" width="11.140625" style="79" customWidth="1"/>
    <col min="4869" max="4869" width="9.7109375" style="79" customWidth="1"/>
    <col min="4870" max="4870" width="11.28515625" style="79" customWidth="1"/>
    <col min="4871" max="4871" width="10.85546875" style="79" customWidth="1"/>
    <col min="4872" max="5120" width="8.85546875" style="79"/>
    <col min="5121" max="5121" width="38" style="79" customWidth="1"/>
    <col min="5122" max="5122" width="11.42578125" style="79" customWidth="1"/>
    <col min="5123" max="5123" width="10.5703125" style="79" customWidth="1"/>
    <col min="5124" max="5124" width="11.140625" style="79" customWidth="1"/>
    <col min="5125" max="5125" width="9.7109375" style="79" customWidth="1"/>
    <col min="5126" max="5126" width="11.28515625" style="79" customWidth="1"/>
    <col min="5127" max="5127" width="10.85546875" style="79" customWidth="1"/>
    <col min="5128" max="5376" width="8.85546875" style="79"/>
    <col min="5377" max="5377" width="38" style="79" customWidth="1"/>
    <col min="5378" max="5378" width="11.42578125" style="79" customWidth="1"/>
    <col min="5379" max="5379" width="10.5703125" style="79" customWidth="1"/>
    <col min="5380" max="5380" width="11.140625" style="79" customWidth="1"/>
    <col min="5381" max="5381" width="9.7109375" style="79" customWidth="1"/>
    <col min="5382" max="5382" width="11.28515625" style="79" customWidth="1"/>
    <col min="5383" max="5383" width="10.85546875" style="79" customWidth="1"/>
    <col min="5384" max="5632" width="8.85546875" style="79"/>
    <col min="5633" max="5633" width="38" style="79" customWidth="1"/>
    <col min="5634" max="5634" width="11.42578125" style="79" customWidth="1"/>
    <col min="5635" max="5635" width="10.5703125" style="79" customWidth="1"/>
    <col min="5636" max="5636" width="11.140625" style="79" customWidth="1"/>
    <col min="5637" max="5637" width="9.7109375" style="79" customWidth="1"/>
    <col min="5638" max="5638" width="11.28515625" style="79" customWidth="1"/>
    <col min="5639" max="5639" width="10.85546875" style="79" customWidth="1"/>
    <col min="5640" max="5888" width="8.85546875" style="79"/>
    <col min="5889" max="5889" width="38" style="79" customWidth="1"/>
    <col min="5890" max="5890" width="11.42578125" style="79" customWidth="1"/>
    <col min="5891" max="5891" width="10.5703125" style="79" customWidth="1"/>
    <col min="5892" max="5892" width="11.140625" style="79" customWidth="1"/>
    <col min="5893" max="5893" width="9.7109375" style="79" customWidth="1"/>
    <col min="5894" max="5894" width="11.28515625" style="79" customWidth="1"/>
    <col min="5895" max="5895" width="10.85546875" style="79" customWidth="1"/>
    <col min="5896" max="6144" width="8.85546875" style="79"/>
    <col min="6145" max="6145" width="38" style="79" customWidth="1"/>
    <col min="6146" max="6146" width="11.42578125" style="79" customWidth="1"/>
    <col min="6147" max="6147" width="10.5703125" style="79" customWidth="1"/>
    <col min="6148" max="6148" width="11.140625" style="79" customWidth="1"/>
    <col min="6149" max="6149" width="9.7109375" style="79" customWidth="1"/>
    <col min="6150" max="6150" width="11.28515625" style="79" customWidth="1"/>
    <col min="6151" max="6151" width="10.85546875" style="79" customWidth="1"/>
    <col min="6152" max="6400" width="8.85546875" style="79"/>
    <col min="6401" max="6401" width="38" style="79" customWidth="1"/>
    <col min="6402" max="6402" width="11.42578125" style="79" customWidth="1"/>
    <col min="6403" max="6403" width="10.5703125" style="79" customWidth="1"/>
    <col min="6404" max="6404" width="11.140625" style="79" customWidth="1"/>
    <col min="6405" max="6405" width="9.7109375" style="79" customWidth="1"/>
    <col min="6406" max="6406" width="11.28515625" style="79" customWidth="1"/>
    <col min="6407" max="6407" width="10.85546875" style="79" customWidth="1"/>
    <col min="6408" max="6656" width="8.85546875" style="79"/>
    <col min="6657" max="6657" width="38" style="79" customWidth="1"/>
    <col min="6658" max="6658" width="11.42578125" style="79" customWidth="1"/>
    <col min="6659" max="6659" width="10.5703125" style="79" customWidth="1"/>
    <col min="6660" max="6660" width="11.140625" style="79" customWidth="1"/>
    <col min="6661" max="6661" width="9.7109375" style="79" customWidth="1"/>
    <col min="6662" max="6662" width="11.28515625" style="79" customWidth="1"/>
    <col min="6663" max="6663" width="10.85546875" style="79" customWidth="1"/>
    <col min="6664" max="6912" width="8.85546875" style="79"/>
    <col min="6913" max="6913" width="38" style="79" customWidth="1"/>
    <col min="6914" max="6914" width="11.42578125" style="79" customWidth="1"/>
    <col min="6915" max="6915" width="10.5703125" style="79" customWidth="1"/>
    <col min="6916" max="6916" width="11.140625" style="79" customWidth="1"/>
    <col min="6917" max="6917" width="9.7109375" style="79" customWidth="1"/>
    <col min="6918" max="6918" width="11.28515625" style="79" customWidth="1"/>
    <col min="6919" max="6919" width="10.85546875" style="79" customWidth="1"/>
    <col min="6920" max="7168" width="8.85546875" style="79"/>
    <col min="7169" max="7169" width="38" style="79" customWidth="1"/>
    <col min="7170" max="7170" width="11.42578125" style="79" customWidth="1"/>
    <col min="7171" max="7171" width="10.5703125" style="79" customWidth="1"/>
    <col min="7172" max="7172" width="11.140625" style="79" customWidth="1"/>
    <col min="7173" max="7173" width="9.7109375" style="79" customWidth="1"/>
    <col min="7174" max="7174" width="11.28515625" style="79" customWidth="1"/>
    <col min="7175" max="7175" width="10.85546875" style="79" customWidth="1"/>
    <col min="7176" max="7424" width="8.85546875" style="79"/>
    <col min="7425" max="7425" width="38" style="79" customWidth="1"/>
    <col min="7426" max="7426" width="11.42578125" style="79" customWidth="1"/>
    <col min="7427" max="7427" width="10.5703125" style="79" customWidth="1"/>
    <col min="7428" max="7428" width="11.140625" style="79" customWidth="1"/>
    <col min="7429" max="7429" width="9.7109375" style="79" customWidth="1"/>
    <col min="7430" max="7430" width="11.28515625" style="79" customWidth="1"/>
    <col min="7431" max="7431" width="10.85546875" style="79" customWidth="1"/>
    <col min="7432" max="7680" width="8.85546875" style="79"/>
    <col min="7681" max="7681" width="38" style="79" customWidth="1"/>
    <col min="7682" max="7682" width="11.42578125" style="79" customWidth="1"/>
    <col min="7683" max="7683" width="10.5703125" style="79" customWidth="1"/>
    <col min="7684" max="7684" width="11.140625" style="79" customWidth="1"/>
    <col min="7685" max="7685" width="9.7109375" style="79" customWidth="1"/>
    <col min="7686" max="7686" width="11.28515625" style="79" customWidth="1"/>
    <col min="7687" max="7687" width="10.85546875" style="79" customWidth="1"/>
    <col min="7688" max="7936" width="8.85546875" style="79"/>
    <col min="7937" max="7937" width="38" style="79" customWidth="1"/>
    <col min="7938" max="7938" width="11.42578125" style="79" customWidth="1"/>
    <col min="7939" max="7939" width="10.5703125" style="79" customWidth="1"/>
    <col min="7940" max="7940" width="11.140625" style="79" customWidth="1"/>
    <col min="7941" max="7941" width="9.7109375" style="79" customWidth="1"/>
    <col min="7942" max="7942" width="11.28515625" style="79" customWidth="1"/>
    <col min="7943" max="7943" width="10.85546875" style="79" customWidth="1"/>
    <col min="7944" max="8192" width="8.85546875" style="79"/>
    <col min="8193" max="8193" width="38" style="79" customWidth="1"/>
    <col min="8194" max="8194" width="11.42578125" style="79" customWidth="1"/>
    <col min="8195" max="8195" width="10.5703125" style="79" customWidth="1"/>
    <col min="8196" max="8196" width="11.140625" style="79" customWidth="1"/>
    <col min="8197" max="8197" width="9.7109375" style="79" customWidth="1"/>
    <col min="8198" max="8198" width="11.28515625" style="79" customWidth="1"/>
    <col min="8199" max="8199" width="10.85546875" style="79" customWidth="1"/>
    <col min="8200" max="8448" width="8.85546875" style="79"/>
    <col min="8449" max="8449" width="38" style="79" customWidth="1"/>
    <col min="8450" max="8450" width="11.42578125" style="79" customWidth="1"/>
    <col min="8451" max="8451" width="10.5703125" style="79" customWidth="1"/>
    <col min="8452" max="8452" width="11.140625" style="79" customWidth="1"/>
    <col min="8453" max="8453" width="9.7109375" style="79" customWidth="1"/>
    <col min="8454" max="8454" width="11.28515625" style="79" customWidth="1"/>
    <col min="8455" max="8455" width="10.85546875" style="79" customWidth="1"/>
    <col min="8456" max="8704" width="8.85546875" style="79"/>
    <col min="8705" max="8705" width="38" style="79" customWidth="1"/>
    <col min="8706" max="8706" width="11.42578125" style="79" customWidth="1"/>
    <col min="8707" max="8707" width="10.5703125" style="79" customWidth="1"/>
    <col min="8708" max="8708" width="11.140625" style="79" customWidth="1"/>
    <col min="8709" max="8709" width="9.7109375" style="79" customWidth="1"/>
    <col min="8710" max="8710" width="11.28515625" style="79" customWidth="1"/>
    <col min="8711" max="8711" width="10.85546875" style="79" customWidth="1"/>
    <col min="8712" max="8960" width="8.85546875" style="79"/>
    <col min="8961" max="8961" width="38" style="79" customWidth="1"/>
    <col min="8962" max="8962" width="11.42578125" style="79" customWidth="1"/>
    <col min="8963" max="8963" width="10.5703125" style="79" customWidth="1"/>
    <col min="8964" max="8964" width="11.140625" style="79" customWidth="1"/>
    <col min="8965" max="8965" width="9.7109375" style="79" customWidth="1"/>
    <col min="8966" max="8966" width="11.28515625" style="79" customWidth="1"/>
    <col min="8967" max="8967" width="10.85546875" style="79" customWidth="1"/>
    <col min="8968" max="9216" width="8.85546875" style="79"/>
    <col min="9217" max="9217" width="38" style="79" customWidth="1"/>
    <col min="9218" max="9218" width="11.42578125" style="79" customWidth="1"/>
    <col min="9219" max="9219" width="10.5703125" style="79" customWidth="1"/>
    <col min="9220" max="9220" width="11.140625" style="79" customWidth="1"/>
    <col min="9221" max="9221" width="9.7109375" style="79" customWidth="1"/>
    <col min="9222" max="9222" width="11.28515625" style="79" customWidth="1"/>
    <col min="9223" max="9223" width="10.85546875" style="79" customWidth="1"/>
    <col min="9224" max="9472" width="8.85546875" style="79"/>
    <col min="9473" max="9473" width="38" style="79" customWidth="1"/>
    <col min="9474" max="9474" width="11.42578125" style="79" customWidth="1"/>
    <col min="9475" max="9475" width="10.5703125" style="79" customWidth="1"/>
    <col min="9476" max="9476" width="11.140625" style="79" customWidth="1"/>
    <col min="9477" max="9477" width="9.7109375" style="79" customWidth="1"/>
    <col min="9478" max="9478" width="11.28515625" style="79" customWidth="1"/>
    <col min="9479" max="9479" width="10.85546875" style="79" customWidth="1"/>
    <col min="9480" max="9728" width="8.85546875" style="79"/>
    <col min="9729" max="9729" width="38" style="79" customWidth="1"/>
    <col min="9730" max="9730" width="11.42578125" style="79" customWidth="1"/>
    <col min="9731" max="9731" width="10.5703125" style="79" customWidth="1"/>
    <col min="9732" max="9732" width="11.140625" style="79" customWidth="1"/>
    <col min="9733" max="9733" width="9.7109375" style="79" customWidth="1"/>
    <col min="9734" max="9734" width="11.28515625" style="79" customWidth="1"/>
    <col min="9735" max="9735" width="10.85546875" style="79" customWidth="1"/>
    <col min="9736" max="9984" width="8.85546875" style="79"/>
    <col min="9985" max="9985" width="38" style="79" customWidth="1"/>
    <col min="9986" max="9986" width="11.42578125" style="79" customWidth="1"/>
    <col min="9987" max="9987" width="10.5703125" style="79" customWidth="1"/>
    <col min="9988" max="9988" width="11.140625" style="79" customWidth="1"/>
    <col min="9989" max="9989" width="9.7109375" style="79" customWidth="1"/>
    <col min="9990" max="9990" width="11.28515625" style="79" customWidth="1"/>
    <col min="9991" max="9991" width="10.85546875" style="79" customWidth="1"/>
    <col min="9992" max="10240" width="8.85546875" style="79"/>
    <col min="10241" max="10241" width="38" style="79" customWidth="1"/>
    <col min="10242" max="10242" width="11.42578125" style="79" customWidth="1"/>
    <col min="10243" max="10243" width="10.5703125" style="79" customWidth="1"/>
    <col min="10244" max="10244" width="11.140625" style="79" customWidth="1"/>
    <col min="10245" max="10245" width="9.7109375" style="79" customWidth="1"/>
    <col min="10246" max="10246" width="11.28515625" style="79" customWidth="1"/>
    <col min="10247" max="10247" width="10.85546875" style="79" customWidth="1"/>
    <col min="10248" max="10496" width="8.85546875" style="79"/>
    <col min="10497" max="10497" width="38" style="79" customWidth="1"/>
    <col min="10498" max="10498" width="11.42578125" style="79" customWidth="1"/>
    <col min="10499" max="10499" width="10.5703125" style="79" customWidth="1"/>
    <col min="10500" max="10500" width="11.140625" style="79" customWidth="1"/>
    <col min="10501" max="10501" width="9.7109375" style="79" customWidth="1"/>
    <col min="10502" max="10502" width="11.28515625" style="79" customWidth="1"/>
    <col min="10503" max="10503" width="10.85546875" style="79" customWidth="1"/>
    <col min="10504" max="10752" width="8.85546875" style="79"/>
    <col min="10753" max="10753" width="38" style="79" customWidth="1"/>
    <col min="10754" max="10754" width="11.42578125" style="79" customWidth="1"/>
    <col min="10755" max="10755" width="10.5703125" style="79" customWidth="1"/>
    <col min="10756" max="10756" width="11.140625" style="79" customWidth="1"/>
    <col min="10757" max="10757" width="9.7109375" style="79" customWidth="1"/>
    <col min="10758" max="10758" width="11.28515625" style="79" customWidth="1"/>
    <col min="10759" max="10759" width="10.85546875" style="79" customWidth="1"/>
    <col min="10760" max="11008" width="8.85546875" style="79"/>
    <col min="11009" max="11009" width="38" style="79" customWidth="1"/>
    <col min="11010" max="11010" width="11.42578125" style="79" customWidth="1"/>
    <col min="11011" max="11011" width="10.5703125" style="79" customWidth="1"/>
    <col min="11012" max="11012" width="11.140625" style="79" customWidth="1"/>
    <col min="11013" max="11013" width="9.7109375" style="79" customWidth="1"/>
    <col min="11014" max="11014" width="11.28515625" style="79" customWidth="1"/>
    <col min="11015" max="11015" width="10.85546875" style="79" customWidth="1"/>
    <col min="11016" max="11264" width="8.85546875" style="79"/>
    <col min="11265" max="11265" width="38" style="79" customWidth="1"/>
    <col min="11266" max="11266" width="11.42578125" style="79" customWidth="1"/>
    <col min="11267" max="11267" width="10.5703125" style="79" customWidth="1"/>
    <col min="11268" max="11268" width="11.140625" style="79" customWidth="1"/>
    <col min="11269" max="11269" width="9.7109375" style="79" customWidth="1"/>
    <col min="11270" max="11270" width="11.28515625" style="79" customWidth="1"/>
    <col min="11271" max="11271" width="10.85546875" style="79" customWidth="1"/>
    <col min="11272" max="11520" width="8.85546875" style="79"/>
    <col min="11521" max="11521" width="38" style="79" customWidth="1"/>
    <col min="11522" max="11522" width="11.42578125" style="79" customWidth="1"/>
    <col min="11523" max="11523" width="10.5703125" style="79" customWidth="1"/>
    <col min="11524" max="11524" width="11.140625" style="79" customWidth="1"/>
    <col min="11525" max="11525" width="9.7109375" style="79" customWidth="1"/>
    <col min="11526" max="11526" width="11.28515625" style="79" customWidth="1"/>
    <col min="11527" max="11527" width="10.85546875" style="79" customWidth="1"/>
    <col min="11528" max="11776" width="8.85546875" style="79"/>
    <col min="11777" max="11777" width="38" style="79" customWidth="1"/>
    <col min="11778" max="11778" width="11.42578125" style="79" customWidth="1"/>
    <col min="11779" max="11779" width="10.5703125" style="79" customWidth="1"/>
    <col min="11780" max="11780" width="11.140625" style="79" customWidth="1"/>
    <col min="11781" max="11781" width="9.7109375" style="79" customWidth="1"/>
    <col min="11782" max="11782" width="11.28515625" style="79" customWidth="1"/>
    <col min="11783" max="11783" width="10.85546875" style="79" customWidth="1"/>
    <col min="11784" max="12032" width="8.85546875" style="79"/>
    <col min="12033" max="12033" width="38" style="79" customWidth="1"/>
    <col min="12034" max="12034" width="11.42578125" style="79" customWidth="1"/>
    <col min="12035" max="12035" width="10.5703125" style="79" customWidth="1"/>
    <col min="12036" max="12036" width="11.140625" style="79" customWidth="1"/>
    <col min="12037" max="12037" width="9.7109375" style="79" customWidth="1"/>
    <col min="12038" max="12038" width="11.28515625" style="79" customWidth="1"/>
    <col min="12039" max="12039" width="10.85546875" style="79" customWidth="1"/>
    <col min="12040" max="12288" width="8.85546875" style="79"/>
    <col min="12289" max="12289" width="38" style="79" customWidth="1"/>
    <col min="12290" max="12290" width="11.42578125" style="79" customWidth="1"/>
    <col min="12291" max="12291" width="10.5703125" style="79" customWidth="1"/>
    <col min="12292" max="12292" width="11.140625" style="79" customWidth="1"/>
    <col min="12293" max="12293" width="9.7109375" style="79" customWidth="1"/>
    <col min="12294" max="12294" width="11.28515625" style="79" customWidth="1"/>
    <col min="12295" max="12295" width="10.85546875" style="79" customWidth="1"/>
    <col min="12296" max="12544" width="8.85546875" style="79"/>
    <col min="12545" max="12545" width="38" style="79" customWidth="1"/>
    <col min="12546" max="12546" width="11.42578125" style="79" customWidth="1"/>
    <col min="12547" max="12547" width="10.5703125" style="79" customWidth="1"/>
    <col min="12548" max="12548" width="11.140625" style="79" customWidth="1"/>
    <col min="12549" max="12549" width="9.7109375" style="79" customWidth="1"/>
    <col min="12550" max="12550" width="11.28515625" style="79" customWidth="1"/>
    <col min="12551" max="12551" width="10.85546875" style="79" customWidth="1"/>
    <col min="12552" max="12800" width="8.85546875" style="79"/>
    <col min="12801" max="12801" width="38" style="79" customWidth="1"/>
    <col min="12802" max="12802" width="11.42578125" style="79" customWidth="1"/>
    <col min="12803" max="12803" width="10.5703125" style="79" customWidth="1"/>
    <col min="12804" max="12804" width="11.140625" style="79" customWidth="1"/>
    <col min="12805" max="12805" width="9.7109375" style="79" customWidth="1"/>
    <col min="12806" max="12806" width="11.28515625" style="79" customWidth="1"/>
    <col min="12807" max="12807" width="10.85546875" style="79" customWidth="1"/>
    <col min="12808" max="13056" width="8.85546875" style="79"/>
    <col min="13057" max="13057" width="38" style="79" customWidth="1"/>
    <col min="13058" max="13058" width="11.42578125" style="79" customWidth="1"/>
    <col min="13059" max="13059" width="10.5703125" style="79" customWidth="1"/>
    <col min="13060" max="13060" width="11.140625" style="79" customWidth="1"/>
    <col min="13061" max="13061" width="9.7109375" style="79" customWidth="1"/>
    <col min="13062" max="13062" width="11.28515625" style="79" customWidth="1"/>
    <col min="13063" max="13063" width="10.85546875" style="79" customWidth="1"/>
    <col min="13064" max="13312" width="8.85546875" style="79"/>
    <col min="13313" max="13313" width="38" style="79" customWidth="1"/>
    <col min="13314" max="13314" width="11.42578125" style="79" customWidth="1"/>
    <col min="13315" max="13315" width="10.5703125" style="79" customWidth="1"/>
    <col min="13316" max="13316" width="11.140625" style="79" customWidth="1"/>
    <col min="13317" max="13317" width="9.7109375" style="79" customWidth="1"/>
    <col min="13318" max="13318" width="11.28515625" style="79" customWidth="1"/>
    <col min="13319" max="13319" width="10.85546875" style="79" customWidth="1"/>
    <col min="13320" max="13568" width="8.85546875" style="79"/>
    <col min="13569" max="13569" width="38" style="79" customWidth="1"/>
    <col min="13570" max="13570" width="11.42578125" style="79" customWidth="1"/>
    <col min="13571" max="13571" width="10.5703125" style="79" customWidth="1"/>
    <col min="13572" max="13572" width="11.140625" style="79" customWidth="1"/>
    <col min="13573" max="13573" width="9.7109375" style="79" customWidth="1"/>
    <col min="13574" max="13574" width="11.28515625" style="79" customWidth="1"/>
    <col min="13575" max="13575" width="10.85546875" style="79" customWidth="1"/>
    <col min="13576" max="13824" width="8.85546875" style="79"/>
    <col min="13825" max="13825" width="38" style="79" customWidth="1"/>
    <col min="13826" max="13826" width="11.42578125" style="79" customWidth="1"/>
    <col min="13827" max="13827" width="10.5703125" style="79" customWidth="1"/>
    <col min="13828" max="13828" width="11.140625" style="79" customWidth="1"/>
    <col min="13829" max="13829" width="9.7109375" style="79" customWidth="1"/>
    <col min="13830" max="13830" width="11.28515625" style="79" customWidth="1"/>
    <col min="13831" max="13831" width="10.85546875" style="79" customWidth="1"/>
    <col min="13832" max="14080" width="8.85546875" style="79"/>
    <col min="14081" max="14081" width="38" style="79" customWidth="1"/>
    <col min="14082" max="14082" width="11.42578125" style="79" customWidth="1"/>
    <col min="14083" max="14083" width="10.5703125" style="79" customWidth="1"/>
    <col min="14084" max="14084" width="11.140625" style="79" customWidth="1"/>
    <col min="14085" max="14085" width="9.7109375" style="79" customWidth="1"/>
    <col min="14086" max="14086" width="11.28515625" style="79" customWidth="1"/>
    <col min="14087" max="14087" width="10.85546875" style="79" customWidth="1"/>
    <col min="14088" max="14336" width="8.85546875" style="79"/>
    <col min="14337" max="14337" width="38" style="79" customWidth="1"/>
    <col min="14338" max="14338" width="11.42578125" style="79" customWidth="1"/>
    <col min="14339" max="14339" width="10.5703125" style="79" customWidth="1"/>
    <col min="14340" max="14340" width="11.140625" style="79" customWidth="1"/>
    <col min="14341" max="14341" width="9.7109375" style="79" customWidth="1"/>
    <col min="14342" max="14342" width="11.28515625" style="79" customWidth="1"/>
    <col min="14343" max="14343" width="10.85546875" style="79" customWidth="1"/>
    <col min="14344" max="14592" width="8.85546875" style="79"/>
    <col min="14593" max="14593" width="38" style="79" customWidth="1"/>
    <col min="14594" max="14594" width="11.42578125" style="79" customWidth="1"/>
    <col min="14595" max="14595" width="10.5703125" style="79" customWidth="1"/>
    <col min="14596" max="14596" width="11.140625" style="79" customWidth="1"/>
    <col min="14597" max="14597" width="9.7109375" style="79" customWidth="1"/>
    <col min="14598" max="14598" width="11.28515625" style="79" customWidth="1"/>
    <col min="14599" max="14599" width="10.85546875" style="79" customWidth="1"/>
    <col min="14600" max="14848" width="8.85546875" style="79"/>
    <col min="14849" max="14849" width="38" style="79" customWidth="1"/>
    <col min="14850" max="14850" width="11.42578125" style="79" customWidth="1"/>
    <col min="14851" max="14851" width="10.5703125" style="79" customWidth="1"/>
    <col min="14852" max="14852" width="11.140625" style="79" customWidth="1"/>
    <col min="14853" max="14853" width="9.7109375" style="79" customWidth="1"/>
    <col min="14854" max="14854" width="11.28515625" style="79" customWidth="1"/>
    <col min="14855" max="14855" width="10.85546875" style="79" customWidth="1"/>
    <col min="14856" max="15104" width="8.85546875" style="79"/>
    <col min="15105" max="15105" width="38" style="79" customWidth="1"/>
    <col min="15106" max="15106" width="11.42578125" style="79" customWidth="1"/>
    <col min="15107" max="15107" width="10.5703125" style="79" customWidth="1"/>
    <col min="15108" max="15108" width="11.140625" style="79" customWidth="1"/>
    <col min="15109" max="15109" width="9.7109375" style="79" customWidth="1"/>
    <col min="15110" max="15110" width="11.28515625" style="79" customWidth="1"/>
    <col min="15111" max="15111" width="10.85546875" style="79" customWidth="1"/>
    <col min="15112" max="15360" width="8.85546875" style="79"/>
    <col min="15361" max="15361" width="38" style="79" customWidth="1"/>
    <col min="15362" max="15362" width="11.42578125" style="79" customWidth="1"/>
    <col min="15363" max="15363" width="10.5703125" style="79" customWidth="1"/>
    <col min="15364" max="15364" width="11.140625" style="79" customWidth="1"/>
    <col min="15365" max="15365" width="9.7109375" style="79" customWidth="1"/>
    <col min="15366" max="15366" width="11.28515625" style="79" customWidth="1"/>
    <col min="15367" max="15367" width="10.85546875" style="79" customWidth="1"/>
    <col min="15368" max="15616" width="8.85546875" style="79"/>
    <col min="15617" max="15617" width="38" style="79" customWidth="1"/>
    <col min="15618" max="15618" width="11.42578125" style="79" customWidth="1"/>
    <col min="15619" max="15619" width="10.5703125" style="79" customWidth="1"/>
    <col min="15620" max="15620" width="11.140625" style="79" customWidth="1"/>
    <col min="15621" max="15621" width="9.7109375" style="79" customWidth="1"/>
    <col min="15622" max="15622" width="11.28515625" style="79" customWidth="1"/>
    <col min="15623" max="15623" width="10.85546875" style="79" customWidth="1"/>
    <col min="15624" max="15872" width="8.85546875" style="79"/>
    <col min="15873" max="15873" width="38" style="79" customWidth="1"/>
    <col min="15874" max="15874" width="11.42578125" style="79" customWidth="1"/>
    <col min="15875" max="15875" width="10.5703125" style="79" customWidth="1"/>
    <col min="15876" max="15876" width="11.140625" style="79" customWidth="1"/>
    <col min="15877" max="15877" width="9.7109375" style="79" customWidth="1"/>
    <col min="15878" max="15878" width="11.28515625" style="79" customWidth="1"/>
    <col min="15879" max="15879" width="10.85546875" style="79" customWidth="1"/>
    <col min="15880" max="16128" width="8.85546875" style="79"/>
    <col min="16129" max="16129" width="38" style="79" customWidth="1"/>
    <col min="16130" max="16130" width="11.42578125" style="79" customWidth="1"/>
    <col min="16131" max="16131" width="10.5703125" style="79" customWidth="1"/>
    <col min="16132" max="16132" width="11.140625" style="79" customWidth="1"/>
    <col min="16133" max="16133" width="9.7109375" style="79" customWidth="1"/>
    <col min="16134" max="16134" width="11.28515625" style="79" customWidth="1"/>
    <col min="16135" max="16135" width="10.85546875" style="79" customWidth="1"/>
    <col min="16136" max="16384" width="8.85546875" style="79"/>
  </cols>
  <sheetData>
    <row r="1" spans="1:14" s="77" customFormat="1" ht="15" customHeight="1" x14ac:dyDescent="0.2">
      <c r="A1" s="270" t="s">
        <v>121</v>
      </c>
      <c r="B1" s="271"/>
      <c r="C1" s="271"/>
      <c r="D1" s="271"/>
      <c r="E1" s="271"/>
      <c r="F1" s="271"/>
      <c r="G1" s="271"/>
    </row>
    <row r="2" spans="1:14" s="78" customFormat="1" ht="15.75" x14ac:dyDescent="0.2">
      <c r="A2" s="272" t="s">
        <v>275</v>
      </c>
      <c r="B2" s="272"/>
      <c r="C2" s="272"/>
      <c r="D2" s="272"/>
      <c r="E2" s="272"/>
      <c r="F2" s="272"/>
      <c r="G2" s="272"/>
    </row>
    <row r="3" spans="1:14" ht="15" customHeight="1" x14ac:dyDescent="0.2">
      <c r="A3" s="273"/>
      <c r="B3" s="273"/>
      <c r="C3" s="273"/>
      <c r="D3" s="273"/>
      <c r="E3" s="222"/>
      <c r="F3" s="222"/>
      <c r="G3" s="222"/>
    </row>
    <row r="4" spans="1:14" ht="22.7" hidden="1" customHeight="1" x14ac:dyDescent="0.2">
      <c r="A4" s="222"/>
      <c r="B4" s="222"/>
      <c r="C4" s="207"/>
      <c r="D4" s="222"/>
      <c r="E4" s="222"/>
      <c r="F4" s="222"/>
      <c r="G4" s="222"/>
    </row>
    <row r="5" spans="1:14" ht="21.75" customHeight="1" x14ac:dyDescent="0.2">
      <c r="A5" s="247" t="s">
        <v>0</v>
      </c>
      <c r="B5" s="230" t="s">
        <v>1</v>
      </c>
      <c r="C5" s="248" t="s">
        <v>6</v>
      </c>
      <c r="D5" s="211" t="s">
        <v>2</v>
      </c>
      <c r="E5" s="274" t="s">
        <v>3</v>
      </c>
      <c r="F5" s="275"/>
      <c r="G5" s="275"/>
    </row>
    <row r="6" spans="1:14" ht="10.9" customHeight="1" x14ac:dyDescent="0.2">
      <c r="A6" s="249"/>
      <c r="B6" s="231" t="s">
        <v>4</v>
      </c>
      <c r="C6" s="250">
        <v>2018</v>
      </c>
      <c r="D6" s="250">
        <v>2019</v>
      </c>
      <c r="E6" s="250">
        <v>2020</v>
      </c>
      <c r="F6" s="250">
        <v>2021</v>
      </c>
      <c r="G6" s="250">
        <v>2022</v>
      </c>
    </row>
    <row r="7" spans="1:14" ht="12.75" x14ac:dyDescent="0.2">
      <c r="A7" s="251" t="s">
        <v>122</v>
      </c>
      <c r="B7" s="233"/>
      <c r="C7" s="252"/>
      <c r="D7" s="253"/>
      <c r="E7" s="254"/>
      <c r="F7" s="255"/>
      <c r="G7" s="255"/>
    </row>
    <row r="8" spans="1:14" ht="12.75" x14ac:dyDescent="0.2">
      <c r="A8" s="237" t="s">
        <v>123</v>
      </c>
      <c r="B8" s="233"/>
      <c r="C8" s="256"/>
      <c r="D8" s="254"/>
      <c r="E8" s="254"/>
      <c r="F8" s="255"/>
      <c r="G8" s="255"/>
    </row>
    <row r="9" spans="1:14" ht="12.75" x14ac:dyDescent="0.2">
      <c r="A9" s="238"/>
      <c r="B9" s="233"/>
      <c r="C9" s="256"/>
      <c r="D9" s="254"/>
      <c r="E9" s="254"/>
      <c r="F9" s="255"/>
      <c r="G9" s="255"/>
    </row>
    <row r="10" spans="1:14" ht="12.75" x14ac:dyDescent="0.2">
      <c r="A10" s="257"/>
      <c r="B10" s="233"/>
      <c r="C10" s="256"/>
      <c r="D10" s="254"/>
      <c r="E10" s="254"/>
      <c r="F10" s="255"/>
      <c r="G10" s="255"/>
    </row>
    <row r="11" spans="1:14" ht="24" x14ac:dyDescent="0.2">
      <c r="A11" s="237" t="s">
        <v>124</v>
      </c>
      <c r="B11" s="233" t="s">
        <v>20</v>
      </c>
      <c r="C11" s="256">
        <v>754972</v>
      </c>
      <c r="D11" s="236">
        <v>754323</v>
      </c>
      <c r="E11" s="236">
        <v>952873</v>
      </c>
      <c r="F11" s="236">
        <v>1321152</v>
      </c>
      <c r="G11" s="236">
        <v>1536987</v>
      </c>
    </row>
    <row r="12" spans="1:14" ht="16.5" x14ac:dyDescent="0.25">
      <c r="A12" s="237" t="s">
        <v>125</v>
      </c>
      <c r="B12" s="233" t="s">
        <v>20</v>
      </c>
      <c r="C12" s="256">
        <v>3416312</v>
      </c>
      <c r="D12" s="254">
        <v>3535542</v>
      </c>
      <c r="E12" s="254">
        <v>3959836</v>
      </c>
      <c r="F12" s="254">
        <v>4549811</v>
      </c>
      <c r="G12" s="254">
        <v>5095832</v>
      </c>
      <c r="I12" s="194"/>
      <c r="J12" s="194"/>
      <c r="K12" s="194"/>
      <c r="L12" s="194"/>
      <c r="M12" s="194"/>
      <c r="N12" s="194"/>
    </row>
    <row r="13" spans="1:14" ht="12.75" x14ac:dyDescent="0.2">
      <c r="A13" s="237" t="s">
        <v>126</v>
      </c>
      <c r="B13" s="233" t="s">
        <v>20</v>
      </c>
      <c r="C13" s="256">
        <f>C15+C16+C17+C18+C25+C31+C32+C33</f>
        <v>2580819</v>
      </c>
      <c r="D13" s="256">
        <f>D15+D16+D17+D18+D25+D31+D32+D33</f>
        <v>1825778.112</v>
      </c>
      <c r="E13" s="256">
        <f>E15+E16+E17+E18+E25+E31+E32+E33</f>
        <v>1925541.76972</v>
      </c>
      <c r="F13" s="256">
        <f>F15+F16+F17+F18+F25+F31+F32+F33</f>
        <v>2025126.8910640003</v>
      </c>
      <c r="G13" s="256">
        <f>G15+G16+G17+G18+G25+G31+G32+G33</f>
        <v>2113920.0066152252</v>
      </c>
    </row>
    <row r="14" spans="1:14" ht="12.75" x14ac:dyDescent="0.2">
      <c r="A14" s="238" t="s">
        <v>127</v>
      </c>
      <c r="B14" s="233"/>
      <c r="C14" s="256"/>
      <c r="D14" s="258"/>
      <c r="E14" s="258"/>
      <c r="F14" s="258"/>
      <c r="G14" s="258"/>
    </row>
    <row r="15" spans="1:14" ht="12.75" x14ac:dyDescent="0.2">
      <c r="A15" s="259" t="s">
        <v>128</v>
      </c>
      <c r="B15" s="233" t="s">
        <v>20</v>
      </c>
      <c r="C15" s="256">
        <v>815516</v>
      </c>
      <c r="D15" s="258"/>
      <c r="E15" s="258"/>
      <c r="F15" s="258"/>
      <c r="G15" s="258"/>
    </row>
    <row r="16" spans="1:14" ht="12.75" x14ac:dyDescent="0.2">
      <c r="A16" s="259" t="s">
        <v>129</v>
      </c>
      <c r="B16" s="233" t="s">
        <v>20</v>
      </c>
      <c r="C16" s="256">
        <v>24191</v>
      </c>
      <c r="D16" s="255">
        <v>25377</v>
      </c>
      <c r="E16" s="255">
        <v>27406</v>
      </c>
      <c r="F16" s="255">
        <v>28454</v>
      </c>
      <c r="G16" s="255">
        <v>28454</v>
      </c>
      <c r="I16" s="195"/>
    </row>
    <row r="17" spans="1:9" ht="12.75" x14ac:dyDescent="0.2">
      <c r="A17" s="259" t="s">
        <v>130</v>
      </c>
      <c r="B17" s="233" t="s">
        <v>20</v>
      </c>
      <c r="C17" s="255">
        <v>940904</v>
      </c>
      <c r="D17" s="255">
        <f>'НДФЛ (2)'!E17</f>
        <v>992091.11199999996</v>
      </c>
      <c r="E17" s="255">
        <f>'НДФЛ (2)'!F17</f>
        <v>1074245.76972</v>
      </c>
      <c r="F17" s="255">
        <f>'НДФЛ (2)'!G17</f>
        <v>1158662.8910640003</v>
      </c>
      <c r="G17" s="255">
        <f>'НДФЛ (2)'!H17</f>
        <v>1232496.0066152252</v>
      </c>
    </row>
    <row r="18" spans="1:9" ht="12.75" x14ac:dyDescent="0.2">
      <c r="A18" s="259" t="s">
        <v>131</v>
      </c>
      <c r="B18" s="233" t="s">
        <v>20</v>
      </c>
      <c r="C18" s="255">
        <f>C20+C21+C22+C23+C24</f>
        <v>624706</v>
      </c>
      <c r="D18" s="255">
        <f>D20+D21+D22+D23+D24</f>
        <v>627400</v>
      </c>
      <c r="E18" s="255">
        <f>E20+E21+E22+E23+E24</f>
        <v>641170</v>
      </c>
      <c r="F18" s="255">
        <f>F20+F21+F22+F23+F24</f>
        <v>654820</v>
      </c>
      <c r="G18" s="255">
        <f>G20+G21+G22+G23+G24</f>
        <v>669120</v>
      </c>
    </row>
    <row r="19" spans="1:9" ht="12.75" x14ac:dyDescent="0.2">
      <c r="A19" s="238" t="s">
        <v>18</v>
      </c>
      <c r="B19" s="241"/>
      <c r="C19" s="255"/>
      <c r="D19" s="258"/>
      <c r="E19" s="258"/>
      <c r="F19" s="258"/>
      <c r="G19" s="258"/>
    </row>
    <row r="20" spans="1:9" ht="12.75" x14ac:dyDescent="0.2">
      <c r="A20" s="260" t="s">
        <v>132</v>
      </c>
      <c r="B20" s="233" t="s">
        <v>20</v>
      </c>
      <c r="C20" s="255">
        <v>11680</v>
      </c>
      <c r="D20" s="255">
        <v>11080</v>
      </c>
      <c r="E20" s="255">
        <v>11470</v>
      </c>
      <c r="F20" s="255">
        <v>11720</v>
      </c>
      <c r="G20" s="255">
        <v>11750</v>
      </c>
    </row>
    <row r="21" spans="1:9" ht="12.75" x14ac:dyDescent="0.2">
      <c r="A21" s="260" t="s">
        <v>133</v>
      </c>
      <c r="B21" s="233" t="s">
        <v>20</v>
      </c>
      <c r="C21" s="255">
        <v>389165</v>
      </c>
      <c r="D21" s="255">
        <v>390290</v>
      </c>
      <c r="E21" s="255">
        <v>398100</v>
      </c>
      <c r="F21" s="255">
        <v>406000</v>
      </c>
      <c r="G21" s="255">
        <v>414170</v>
      </c>
      <c r="I21" s="195"/>
    </row>
    <row r="22" spans="1:9" ht="12.75" x14ac:dyDescent="0.2">
      <c r="A22" s="260" t="s">
        <v>134</v>
      </c>
      <c r="B22" s="233" t="s">
        <v>20</v>
      </c>
      <c r="C22" s="255">
        <v>52503</v>
      </c>
      <c r="D22" s="255">
        <v>54100</v>
      </c>
      <c r="E22" s="255">
        <v>56700</v>
      </c>
      <c r="F22" s="255">
        <v>59600</v>
      </c>
      <c r="G22" s="255">
        <v>62600</v>
      </c>
      <c r="I22" s="195"/>
    </row>
    <row r="23" spans="1:9" ht="12.75" x14ac:dyDescent="0.2">
      <c r="A23" s="260" t="s">
        <v>135</v>
      </c>
      <c r="B23" s="233" t="s">
        <v>20</v>
      </c>
      <c r="C23" s="255">
        <v>0</v>
      </c>
      <c r="D23" s="255">
        <v>0</v>
      </c>
      <c r="E23" s="255">
        <v>0</v>
      </c>
      <c r="F23" s="255">
        <v>0</v>
      </c>
      <c r="G23" s="255">
        <v>0</v>
      </c>
    </row>
    <row r="24" spans="1:9" ht="12.75" x14ac:dyDescent="0.2">
      <c r="A24" s="260" t="s">
        <v>136</v>
      </c>
      <c r="B24" s="233" t="s">
        <v>20</v>
      </c>
      <c r="C24" s="255">
        <v>171358</v>
      </c>
      <c r="D24" s="255">
        <v>171930</v>
      </c>
      <c r="E24" s="255">
        <v>174900</v>
      </c>
      <c r="F24" s="255">
        <v>177500</v>
      </c>
      <c r="G24" s="255">
        <v>180600</v>
      </c>
    </row>
    <row r="25" spans="1:9" ht="12.75" x14ac:dyDescent="0.2">
      <c r="A25" s="261" t="s">
        <v>137</v>
      </c>
      <c r="B25" s="233" t="s">
        <v>20</v>
      </c>
      <c r="C25" s="255">
        <f>C27+C28+C29+C30</f>
        <v>170523</v>
      </c>
      <c r="D25" s="255">
        <f>D27+D28+D29+D30</f>
        <v>175910</v>
      </c>
      <c r="E25" s="255">
        <f>E27+E28+E29+E30</f>
        <v>177700</v>
      </c>
      <c r="F25" s="255">
        <f>F27+F28+F29+F30</f>
        <v>178120</v>
      </c>
      <c r="G25" s="255">
        <f>G27+G28+G29+G30</f>
        <v>178730</v>
      </c>
    </row>
    <row r="26" spans="1:9" ht="12.75" x14ac:dyDescent="0.2">
      <c r="A26" s="238" t="s">
        <v>5</v>
      </c>
      <c r="B26" s="241"/>
      <c r="C26" s="255"/>
      <c r="D26" s="255"/>
      <c r="E26" s="255"/>
      <c r="F26" s="255"/>
      <c r="G26" s="255"/>
    </row>
    <row r="27" spans="1:9" ht="36" x14ac:dyDescent="0.2">
      <c r="A27" s="262" t="s">
        <v>138</v>
      </c>
      <c r="B27" s="233" t="s">
        <v>20</v>
      </c>
      <c r="C27" s="255">
        <v>125869</v>
      </c>
      <c r="D27" s="255">
        <v>131260</v>
      </c>
      <c r="E27" s="255">
        <v>133000</v>
      </c>
      <c r="F27" s="255">
        <v>175000</v>
      </c>
      <c r="G27" s="255">
        <v>175500</v>
      </c>
    </row>
    <row r="28" spans="1:9" ht="24" x14ac:dyDescent="0.2">
      <c r="A28" s="262" t="s">
        <v>139</v>
      </c>
      <c r="B28" s="233" t="s">
        <v>20</v>
      </c>
      <c r="C28" s="255">
        <v>43500</v>
      </c>
      <c r="D28" s="255">
        <v>43000</v>
      </c>
      <c r="E28" s="255">
        <v>43000</v>
      </c>
      <c r="F28" s="255">
        <v>0</v>
      </c>
      <c r="G28" s="255">
        <v>0</v>
      </c>
    </row>
    <row r="29" spans="1:9" ht="12.75" x14ac:dyDescent="0.2">
      <c r="A29" s="262" t="s">
        <v>140</v>
      </c>
      <c r="B29" s="233" t="s">
        <v>20</v>
      </c>
      <c r="C29" s="255">
        <v>684</v>
      </c>
      <c r="D29" s="255">
        <v>1200</v>
      </c>
      <c r="E29" s="255">
        <v>1200</v>
      </c>
      <c r="F29" s="255">
        <v>1220</v>
      </c>
      <c r="G29" s="255">
        <v>1230</v>
      </c>
    </row>
    <row r="30" spans="1:9" ht="24" x14ac:dyDescent="0.2">
      <c r="A30" s="262" t="s">
        <v>141</v>
      </c>
      <c r="B30" s="233" t="s">
        <v>20</v>
      </c>
      <c r="C30" s="255">
        <v>470</v>
      </c>
      <c r="D30" s="255">
        <v>450</v>
      </c>
      <c r="E30" s="255">
        <v>500</v>
      </c>
      <c r="F30" s="255">
        <v>1900</v>
      </c>
      <c r="G30" s="255">
        <v>2000</v>
      </c>
    </row>
    <row r="31" spans="1:9" ht="24" x14ac:dyDescent="0.2">
      <c r="A31" s="263" t="s">
        <v>142</v>
      </c>
      <c r="B31" s="233" t="s">
        <v>20</v>
      </c>
      <c r="C31" s="255">
        <v>1297</v>
      </c>
      <c r="D31" s="255">
        <v>1300</v>
      </c>
      <c r="E31" s="255">
        <v>1300</v>
      </c>
      <c r="F31" s="255">
        <v>1350</v>
      </c>
      <c r="G31" s="255">
        <v>1400</v>
      </c>
    </row>
    <row r="32" spans="1:9" ht="12.75" x14ac:dyDescent="0.2">
      <c r="A32" s="259" t="s">
        <v>143</v>
      </c>
      <c r="B32" s="233" t="s">
        <v>20</v>
      </c>
      <c r="C32" s="255">
        <v>3682</v>
      </c>
      <c r="D32" s="255">
        <v>3700</v>
      </c>
      <c r="E32" s="255">
        <v>3720</v>
      </c>
      <c r="F32" s="255">
        <v>3720</v>
      </c>
      <c r="G32" s="255">
        <v>3720</v>
      </c>
    </row>
    <row r="33" spans="1:7" ht="12.75" x14ac:dyDescent="0.2">
      <c r="A33" s="264" t="s">
        <v>144</v>
      </c>
      <c r="B33" s="233" t="s">
        <v>20</v>
      </c>
      <c r="C33" s="255">
        <v>0</v>
      </c>
      <c r="D33" s="255">
        <v>0</v>
      </c>
      <c r="E33" s="255">
        <v>0</v>
      </c>
      <c r="F33" s="255">
        <v>0</v>
      </c>
      <c r="G33" s="255">
        <v>0</v>
      </c>
    </row>
    <row r="34" spans="1:7" ht="12.75" x14ac:dyDescent="0.2">
      <c r="A34" s="237" t="s">
        <v>145</v>
      </c>
      <c r="B34" s="233" t="s">
        <v>20</v>
      </c>
      <c r="C34" s="255">
        <v>241310</v>
      </c>
      <c r="D34" s="255">
        <v>62176</v>
      </c>
      <c r="E34" s="255">
        <v>54650</v>
      </c>
      <c r="F34" s="255">
        <v>52000</v>
      </c>
      <c r="G34" s="255">
        <v>52050</v>
      </c>
    </row>
    <row r="35" spans="1:7" ht="24" x14ac:dyDescent="0.2">
      <c r="A35" s="237" t="s">
        <v>146</v>
      </c>
      <c r="B35" s="233" t="s">
        <v>20</v>
      </c>
      <c r="C35" s="255">
        <v>1400129</v>
      </c>
      <c r="D35" s="255">
        <v>1471630</v>
      </c>
      <c r="E35" s="255">
        <v>1586576</v>
      </c>
      <c r="F35" s="255">
        <v>1705650</v>
      </c>
      <c r="G35" s="255">
        <v>1833775</v>
      </c>
    </row>
    <row r="36" spans="1:7" ht="12.75" x14ac:dyDescent="0.2">
      <c r="A36" s="237" t="s">
        <v>147</v>
      </c>
      <c r="B36" s="233" t="s">
        <v>20</v>
      </c>
      <c r="C36" s="255">
        <f>C11+C12+C13+C34+C35</f>
        <v>8393542</v>
      </c>
      <c r="D36" s="255">
        <f>D11+D12+D13+D34+D35</f>
        <v>7649449.1119999997</v>
      </c>
      <c r="E36" s="255">
        <f>E11+E12+E13+E34+E35</f>
        <v>8479476.7697199993</v>
      </c>
      <c r="F36" s="255">
        <f>F11+F12+F13+F34+F35</f>
        <v>9653739.8910639994</v>
      </c>
      <c r="G36" s="255">
        <f>G11+G12+G13+G34+G35</f>
        <v>10632564.006615225</v>
      </c>
    </row>
    <row r="37" spans="1:7" ht="12.75" x14ac:dyDescent="0.2">
      <c r="A37" s="237"/>
      <c r="B37" s="241"/>
      <c r="C37" s="255"/>
      <c r="D37" s="255"/>
      <c r="E37" s="255"/>
      <c r="F37" s="255"/>
      <c r="G37" s="255"/>
    </row>
    <row r="38" spans="1:7" ht="12.75" x14ac:dyDescent="0.2">
      <c r="A38" s="237" t="s">
        <v>196</v>
      </c>
      <c r="B38" s="265" t="s">
        <v>276</v>
      </c>
      <c r="C38" s="236">
        <v>34515.5</v>
      </c>
      <c r="D38" s="236">
        <v>35151</v>
      </c>
      <c r="E38" s="236">
        <v>35482.5</v>
      </c>
      <c r="F38" s="236">
        <v>35787</v>
      </c>
      <c r="G38" s="236">
        <v>36102</v>
      </c>
    </row>
    <row r="39" spans="1:7" ht="24" x14ac:dyDescent="0.2">
      <c r="A39" s="266" t="s">
        <v>149</v>
      </c>
      <c r="B39" s="265" t="s">
        <v>277</v>
      </c>
      <c r="C39" s="255">
        <f>C36/C38</f>
        <v>243.1818168648868</v>
      </c>
      <c r="D39" s="255">
        <f t="shared" ref="D39:G39" si="0">D36/D38</f>
        <v>217.6168277431652</v>
      </c>
      <c r="E39" s="255">
        <f t="shared" si="0"/>
        <v>238.97630577665043</v>
      </c>
      <c r="F39" s="255">
        <f t="shared" si="0"/>
        <v>269.75549476245561</v>
      </c>
      <c r="G39" s="255">
        <f t="shared" si="0"/>
        <v>294.51454231386697</v>
      </c>
    </row>
    <row r="40" spans="1:7" x14ac:dyDescent="0.2">
      <c r="A40" s="222"/>
      <c r="B40" s="222"/>
      <c r="C40" s="267"/>
      <c r="D40" s="267"/>
      <c r="E40" s="267"/>
      <c r="F40" s="267"/>
      <c r="G40" s="267"/>
    </row>
    <row r="41" spans="1:7" x14ac:dyDescent="0.2">
      <c r="A41" s="222" t="s">
        <v>278</v>
      </c>
      <c r="B41" s="222"/>
      <c r="C41" s="267"/>
      <c r="D41" s="267"/>
      <c r="E41" s="267"/>
      <c r="F41" s="267"/>
      <c r="G41" s="267"/>
    </row>
    <row r="42" spans="1:7" x14ac:dyDescent="0.2">
      <c r="A42" s="222" t="s">
        <v>279</v>
      </c>
      <c r="B42" s="222"/>
      <c r="C42" s="222"/>
      <c r="D42" s="222"/>
      <c r="E42" s="222"/>
      <c r="F42" s="222"/>
      <c r="G42" s="268"/>
    </row>
    <row r="43" spans="1:7" x14ac:dyDescent="0.2">
      <c r="A43" s="222"/>
      <c r="B43" s="222"/>
      <c r="C43" s="222"/>
      <c r="D43" s="222"/>
      <c r="E43" s="222"/>
      <c r="F43" s="222"/>
      <c r="G43" s="222"/>
    </row>
    <row r="44" spans="1:7" x14ac:dyDescent="0.2">
      <c r="A44" s="222"/>
      <c r="B44" s="222"/>
      <c r="C44" s="222"/>
      <c r="D44" s="222"/>
      <c r="E44" s="222"/>
      <c r="F44" s="222"/>
      <c r="G44" s="222"/>
    </row>
  </sheetData>
  <mergeCells count="4">
    <mergeCell ref="A1:G1"/>
    <mergeCell ref="A2:G2"/>
    <mergeCell ref="A3:D3"/>
    <mergeCell ref="E5:G5"/>
  </mergeCells>
  <printOptions horizontalCentered="1"/>
  <pageMargins left="0.31" right="0.33" top="0.71" bottom="0.44" header="0.27559055118110237" footer="0.2362204724409449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0"/>
  <sheetViews>
    <sheetView workbookViewId="0">
      <selection activeCell="G17" sqref="G17"/>
    </sheetView>
  </sheetViews>
  <sheetFormatPr defaultRowHeight="12.75" x14ac:dyDescent="0.2"/>
  <cols>
    <col min="1" max="1" width="5.140625" style="150" customWidth="1"/>
    <col min="2" max="2" width="21.28515625" style="150" customWidth="1"/>
    <col min="3" max="4" width="8.85546875" style="148"/>
    <col min="5" max="5" width="8.85546875" style="150"/>
    <col min="6" max="6" width="12.5703125" style="148" customWidth="1"/>
    <col min="7" max="7" width="8.85546875" style="148" customWidth="1"/>
    <col min="8" max="17" width="8.85546875" style="148"/>
    <col min="18" max="21" width="8.85546875" style="148" customWidth="1"/>
    <col min="22" max="22" width="8.85546875" style="173"/>
    <col min="23" max="23" width="9.140625" style="121" customWidth="1"/>
    <col min="24" max="24" width="9.140625" style="148" customWidth="1"/>
    <col min="25" max="25" width="8.85546875" style="148"/>
    <col min="26" max="27" width="9.140625" style="148" hidden="1" customWidth="1"/>
    <col min="28" max="30" width="8.85546875" style="148"/>
    <col min="31" max="33" width="8.85546875" style="148" customWidth="1"/>
    <col min="34" max="34" width="11" customWidth="1"/>
    <col min="35" max="36" width="0" hidden="1" customWidth="1"/>
    <col min="37" max="37" width="7.85546875" style="46" customWidth="1"/>
    <col min="38" max="38" width="0" hidden="1" customWidth="1"/>
    <col min="39" max="39" width="12.42578125" style="46" hidden="1" customWidth="1"/>
    <col min="41" max="41" width="11" style="46" customWidth="1"/>
  </cols>
  <sheetData>
    <row r="1" spans="1:41" ht="18.75" x14ac:dyDescent="0.3">
      <c r="B1" s="154" t="s">
        <v>220</v>
      </c>
      <c r="C1" s="135"/>
      <c r="D1" s="135"/>
      <c r="E1" s="155"/>
      <c r="F1" s="135"/>
      <c r="G1" s="135"/>
      <c r="H1" s="135"/>
      <c r="I1" s="135"/>
      <c r="J1" s="135"/>
      <c r="K1" s="135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56"/>
      <c r="W1" s="157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06"/>
      <c r="AI1" s="106"/>
      <c r="AJ1" s="106"/>
    </row>
    <row r="2" spans="1:41" ht="15.75" x14ac:dyDescent="0.25">
      <c r="B2" s="158"/>
      <c r="C2" s="159"/>
      <c r="D2" s="136"/>
      <c r="E2" s="160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56"/>
      <c r="W2" s="157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06"/>
      <c r="AI2" s="106"/>
      <c r="AJ2" s="106"/>
    </row>
    <row r="3" spans="1:41" ht="112.5" x14ac:dyDescent="0.2">
      <c r="A3" s="161"/>
      <c r="B3" s="162"/>
      <c r="C3" s="163" t="s">
        <v>207</v>
      </c>
      <c r="D3" s="137" t="s">
        <v>225</v>
      </c>
      <c r="E3" s="107" t="s">
        <v>208</v>
      </c>
      <c r="F3" s="137" t="s">
        <v>128</v>
      </c>
      <c r="G3" s="137" t="s">
        <v>157</v>
      </c>
      <c r="H3" s="137" t="s">
        <v>158</v>
      </c>
      <c r="I3" s="137" t="s">
        <v>159</v>
      </c>
      <c r="J3" s="137" t="s">
        <v>130</v>
      </c>
      <c r="K3" s="137" t="s">
        <v>160</v>
      </c>
      <c r="L3" s="137" t="s">
        <v>161</v>
      </c>
      <c r="M3" s="138" t="s">
        <v>162</v>
      </c>
      <c r="N3" s="138" t="s">
        <v>134</v>
      </c>
      <c r="O3" s="138" t="s">
        <v>135</v>
      </c>
      <c r="P3" s="138" t="s">
        <v>136</v>
      </c>
      <c r="Q3" s="137" t="s">
        <v>137</v>
      </c>
      <c r="R3" s="164" t="s">
        <v>163</v>
      </c>
      <c r="S3" s="164" t="s">
        <v>139</v>
      </c>
      <c r="T3" s="164" t="s">
        <v>140</v>
      </c>
      <c r="U3" s="164" t="s">
        <v>141</v>
      </c>
      <c r="V3" s="165" t="s">
        <v>142</v>
      </c>
      <c r="W3" s="166" t="s">
        <v>164</v>
      </c>
      <c r="X3" s="137" t="s">
        <v>165</v>
      </c>
      <c r="Y3" s="137" t="s">
        <v>143</v>
      </c>
      <c r="Z3" s="137" t="s">
        <v>166</v>
      </c>
      <c r="AA3" s="137" t="s">
        <v>167</v>
      </c>
      <c r="AB3" s="139" t="s">
        <v>144</v>
      </c>
      <c r="AC3" s="137" t="s">
        <v>209</v>
      </c>
      <c r="AD3" s="137" t="s">
        <v>210</v>
      </c>
      <c r="AE3" s="137" t="s">
        <v>168</v>
      </c>
      <c r="AF3" s="137" t="s">
        <v>211</v>
      </c>
      <c r="AG3" s="137" t="s">
        <v>212</v>
      </c>
      <c r="AH3" s="108" t="s">
        <v>147</v>
      </c>
      <c r="AI3" s="108" t="s">
        <v>213</v>
      </c>
      <c r="AJ3" s="108" t="s">
        <v>214</v>
      </c>
      <c r="AK3" s="108" t="s">
        <v>221</v>
      </c>
      <c r="AL3" s="108" t="s">
        <v>222</v>
      </c>
      <c r="AM3" s="140" t="s">
        <v>223</v>
      </c>
      <c r="AO3" s="140" t="s">
        <v>224</v>
      </c>
    </row>
    <row r="4" spans="1:41" ht="15.75" x14ac:dyDescent="0.25">
      <c r="A4" s="112"/>
      <c r="B4" s="109" t="s">
        <v>24</v>
      </c>
      <c r="C4" s="141">
        <v>372455</v>
      </c>
      <c r="D4" s="141">
        <v>423900</v>
      </c>
      <c r="E4" s="113">
        <f t="shared" ref="E4:E31" si="0">SUM(F4,H4,I4,J4,K4,Q4,V4,Y4,AB4)</f>
        <v>652388.64075000002</v>
      </c>
      <c r="F4" s="141">
        <v>-75834</v>
      </c>
      <c r="G4" s="141">
        <f>H4+I4</f>
        <v>33927.483399999997</v>
      </c>
      <c r="H4" s="141">
        <v>18249.653399999999</v>
      </c>
      <c r="I4" s="142">
        <v>15677.83</v>
      </c>
      <c r="J4" s="141">
        <v>374065.08054000011</v>
      </c>
      <c r="K4" s="141">
        <f>SUM(L4,M4,N4,O4,P4)</f>
        <v>250220.56414999999</v>
      </c>
      <c r="L4" s="141">
        <v>7679.4458999999997</v>
      </c>
      <c r="M4" s="141">
        <v>115879.44151999999</v>
      </c>
      <c r="N4" s="141">
        <v>45268.284530000004</v>
      </c>
      <c r="O4" s="141">
        <v>0</v>
      </c>
      <c r="P4" s="141">
        <v>81393.392200000002</v>
      </c>
      <c r="Q4" s="141">
        <v>65654.679960000023</v>
      </c>
      <c r="R4" s="141">
        <v>32874.181040000003</v>
      </c>
      <c r="S4" s="141">
        <v>21645.488110000002</v>
      </c>
      <c r="T4" s="141">
        <v>11002.896699999999</v>
      </c>
      <c r="U4" s="141">
        <v>158.41409999999999</v>
      </c>
      <c r="V4" s="167">
        <v>540.35</v>
      </c>
      <c r="W4" s="168">
        <v>540.35</v>
      </c>
      <c r="X4" s="141">
        <v>546</v>
      </c>
      <c r="Y4" s="141">
        <v>3784.4694</v>
      </c>
      <c r="Z4" s="141">
        <v>3784.4694</v>
      </c>
      <c r="AA4" s="141">
        <v>3851</v>
      </c>
      <c r="AB4" s="141">
        <v>30.013300000000001</v>
      </c>
      <c r="AC4" s="141">
        <v>299422.06720000005</v>
      </c>
      <c r="AD4" s="141">
        <f>AE4+AF4+AG4</f>
        <v>640075</v>
      </c>
      <c r="AE4" s="141">
        <v>500922</v>
      </c>
      <c r="AF4" s="143">
        <v>28498</v>
      </c>
      <c r="AG4" s="141">
        <v>110655</v>
      </c>
      <c r="AH4" s="110">
        <f t="shared" ref="AH4:AH37" si="1">C4+D4+E4+AC4+AD4</f>
        <v>2388240.7079500002</v>
      </c>
      <c r="AI4" s="110"/>
      <c r="AJ4" s="110"/>
      <c r="AK4" s="111">
        <f>AH4/AO4%</f>
        <v>120.01017287427973</v>
      </c>
      <c r="AL4" s="111" t="e">
        <f>AH4/AM4%</f>
        <v>#DIV/0!</v>
      </c>
      <c r="AO4" s="46">
        <v>1990031.8870899999</v>
      </c>
    </row>
    <row r="5" spans="1:41" ht="15.75" x14ac:dyDescent="0.25">
      <c r="A5" s="112"/>
      <c r="B5" s="109" t="s">
        <v>25</v>
      </c>
      <c r="C5" s="141">
        <v>504090</v>
      </c>
      <c r="D5" s="141">
        <v>847638</v>
      </c>
      <c r="E5" s="113">
        <f t="shared" si="0"/>
        <v>922753.50329000002</v>
      </c>
      <c r="F5" s="141">
        <v>44410</v>
      </c>
      <c r="G5" s="141">
        <f t="shared" ref="G5:G37" si="2">H5+I5</f>
        <v>18987.138200000001</v>
      </c>
      <c r="H5" s="141">
        <v>18987.138200000001</v>
      </c>
      <c r="I5" s="142"/>
      <c r="J5" s="141">
        <v>526493.66483999998</v>
      </c>
      <c r="K5" s="141">
        <f t="shared" ref="K5:K37" si="3">SUM(L5,M5,N5,O5,P5)</f>
        <v>270616.66907</v>
      </c>
      <c r="L5" s="141">
        <v>4451.3383000000003</v>
      </c>
      <c r="M5" s="141">
        <v>155419.09039</v>
      </c>
      <c r="N5" s="141">
        <v>50575.691079999997</v>
      </c>
      <c r="O5" s="141">
        <v>0</v>
      </c>
      <c r="P5" s="141">
        <v>60170.549299999999</v>
      </c>
      <c r="Q5" s="141">
        <v>56271.411680000034</v>
      </c>
      <c r="R5" s="141">
        <v>29359.756430000001</v>
      </c>
      <c r="S5" s="141">
        <v>19461.36263</v>
      </c>
      <c r="T5" s="141">
        <v>7254.2134999999998</v>
      </c>
      <c r="U5" s="141">
        <v>196.00630000000001</v>
      </c>
      <c r="V5" s="167">
        <v>2400.86</v>
      </c>
      <c r="W5" s="168">
        <v>2400.86</v>
      </c>
      <c r="X5" s="141">
        <v>830</v>
      </c>
      <c r="Y5" s="141">
        <v>3573.7595000000001</v>
      </c>
      <c r="Z5" s="141">
        <v>3573.7595000000001</v>
      </c>
      <c r="AA5" s="141">
        <v>3466</v>
      </c>
      <c r="AB5" s="141">
        <v>0</v>
      </c>
      <c r="AC5" s="141">
        <v>243916.54979999998</v>
      </c>
      <c r="AD5" s="141">
        <f t="shared" ref="AD5:AD37" si="4">AE5+AF5+AG5</f>
        <v>825522</v>
      </c>
      <c r="AE5" s="141">
        <v>644074</v>
      </c>
      <c r="AF5" s="143">
        <v>35501</v>
      </c>
      <c r="AG5" s="141">
        <v>145947</v>
      </c>
      <c r="AH5" s="110">
        <f t="shared" si="1"/>
        <v>3343920.0530900001</v>
      </c>
      <c r="AI5" s="110"/>
      <c r="AJ5" s="110"/>
      <c r="AK5" s="111">
        <f t="shared" ref="AK5:AK38" si="5">AH5/AO5%</f>
        <v>104.03274920654363</v>
      </c>
      <c r="AL5" s="111" t="e">
        <f t="shared" ref="AL5:AL38" si="6">AH5/AM5%</f>
        <v>#DIV/0!</v>
      </c>
      <c r="AO5" s="46">
        <v>3214295.5738400002</v>
      </c>
    </row>
    <row r="6" spans="1:41" ht="15.75" x14ac:dyDescent="0.25">
      <c r="A6" s="112"/>
      <c r="B6" s="109" t="s">
        <v>26</v>
      </c>
      <c r="C6" s="141">
        <v>240866</v>
      </c>
      <c r="D6" s="141">
        <v>671000</v>
      </c>
      <c r="E6" s="113">
        <f t="shared" si="0"/>
        <v>724872.62666000007</v>
      </c>
      <c r="F6" s="141">
        <v>161866</v>
      </c>
      <c r="G6" s="141">
        <f t="shared" si="2"/>
        <v>14826.053</v>
      </c>
      <c r="H6" s="141">
        <v>14826.053</v>
      </c>
      <c r="I6" s="142"/>
      <c r="J6" s="141">
        <v>354620.45671000017</v>
      </c>
      <c r="K6" s="141">
        <f t="shared" si="3"/>
        <v>110724.97276999999</v>
      </c>
      <c r="L6" s="141">
        <v>5780.0630000000001</v>
      </c>
      <c r="M6" s="141">
        <v>27180.24265</v>
      </c>
      <c r="N6" s="141">
        <v>41095.481620000006</v>
      </c>
      <c r="O6" s="141">
        <v>0</v>
      </c>
      <c r="P6" s="141">
        <v>36669.1855</v>
      </c>
      <c r="Q6" s="141">
        <v>66598.511779999972</v>
      </c>
      <c r="R6" s="141">
        <v>38638.86032</v>
      </c>
      <c r="S6" s="141">
        <v>19808.005079999999</v>
      </c>
      <c r="T6" s="141">
        <v>8147.0814</v>
      </c>
      <c r="U6" s="141">
        <v>19.700500000000002</v>
      </c>
      <c r="V6" s="167">
        <v>12737.1</v>
      </c>
      <c r="W6" s="168">
        <v>12737.1</v>
      </c>
      <c r="X6" s="141">
        <v>1115</v>
      </c>
      <c r="Y6" s="141">
        <v>3496.2892000000002</v>
      </c>
      <c r="Z6" s="141">
        <v>3496.2892000000002</v>
      </c>
      <c r="AA6" s="141">
        <v>3280</v>
      </c>
      <c r="AB6" s="141">
        <v>3.2431999999999999</v>
      </c>
      <c r="AC6" s="141">
        <v>91018.569099999993</v>
      </c>
      <c r="AD6" s="141">
        <f t="shared" si="4"/>
        <v>451610</v>
      </c>
      <c r="AE6" s="141">
        <v>355596</v>
      </c>
      <c r="AF6" s="143">
        <v>19728</v>
      </c>
      <c r="AG6" s="141">
        <v>76286</v>
      </c>
      <c r="AH6" s="110">
        <f t="shared" si="1"/>
        <v>2179367.19576</v>
      </c>
      <c r="AI6" s="110"/>
      <c r="AJ6" s="110"/>
      <c r="AK6" s="111">
        <f t="shared" si="5"/>
        <v>90.728939507514212</v>
      </c>
      <c r="AL6" s="111" t="e">
        <f t="shared" si="6"/>
        <v>#DIV/0!</v>
      </c>
      <c r="AO6" s="46">
        <v>2402064.0025000004</v>
      </c>
    </row>
    <row r="7" spans="1:41" ht="15.75" x14ac:dyDescent="0.25">
      <c r="A7" s="112"/>
      <c r="B7" s="109" t="s">
        <v>27</v>
      </c>
      <c r="C7" s="141">
        <v>40274</v>
      </c>
      <c r="D7" s="141">
        <v>275000</v>
      </c>
      <c r="E7" s="113">
        <f t="shared" si="0"/>
        <v>1048611.77312</v>
      </c>
      <c r="F7" s="141">
        <v>147479</v>
      </c>
      <c r="G7" s="141">
        <f t="shared" si="2"/>
        <v>162086.3431</v>
      </c>
      <c r="H7" s="141">
        <v>19362.2431</v>
      </c>
      <c r="I7" s="142">
        <v>142724.1</v>
      </c>
      <c r="J7" s="141">
        <v>371507.26635999995</v>
      </c>
      <c r="K7" s="141">
        <f t="shared" si="3"/>
        <v>264622.94907000003</v>
      </c>
      <c r="L7" s="141">
        <v>6212.9805999999999</v>
      </c>
      <c r="M7" s="141">
        <v>154138.68458999999</v>
      </c>
      <c r="N7" s="141">
        <v>49529.46488</v>
      </c>
      <c r="O7" s="141">
        <v>38</v>
      </c>
      <c r="P7" s="141">
        <v>54703.819000000003</v>
      </c>
      <c r="Q7" s="141">
        <v>99806.310190000033</v>
      </c>
      <c r="R7" s="141">
        <v>75388.272209999996</v>
      </c>
      <c r="S7" s="141">
        <v>17955.8848</v>
      </c>
      <c r="T7" s="141">
        <v>6324.4377999999997</v>
      </c>
      <c r="U7" s="141">
        <v>137.71539999999999</v>
      </c>
      <c r="V7" s="167"/>
      <c r="W7" s="168"/>
      <c r="X7" s="141">
        <v>663</v>
      </c>
      <c r="Y7" s="141">
        <v>3109.9043999999999</v>
      </c>
      <c r="Z7" s="141">
        <v>3109.9043999999999</v>
      </c>
      <c r="AA7" s="141">
        <v>3006</v>
      </c>
      <c r="AB7" s="141">
        <v>0</v>
      </c>
      <c r="AC7" s="141">
        <v>100621.60340000002</v>
      </c>
      <c r="AD7" s="141">
        <f t="shared" si="4"/>
        <v>543814</v>
      </c>
      <c r="AE7" s="141">
        <v>428914</v>
      </c>
      <c r="AF7" s="143">
        <v>20717</v>
      </c>
      <c r="AG7" s="141">
        <v>94183</v>
      </c>
      <c r="AH7" s="110">
        <f t="shared" si="1"/>
        <v>2008321.3765199999</v>
      </c>
      <c r="AI7" s="110"/>
      <c r="AJ7" s="110"/>
      <c r="AK7" s="144">
        <f t="shared" si="5"/>
        <v>96.41540184310405</v>
      </c>
      <c r="AL7" s="111" t="e">
        <f t="shared" si="6"/>
        <v>#DIV/0!</v>
      </c>
      <c r="AO7" s="46">
        <v>2082988.1306599998</v>
      </c>
    </row>
    <row r="8" spans="1:41" ht="15.75" x14ac:dyDescent="0.25">
      <c r="A8" s="112"/>
      <c r="B8" s="109" t="s">
        <v>28</v>
      </c>
      <c r="C8" s="141">
        <v>43423</v>
      </c>
      <c r="D8" s="141">
        <v>85000</v>
      </c>
      <c r="E8" s="113">
        <f t="shared" si="0"/>
        <v>163121.94033000004</v>
      </c>
      <c r="F8" s="141">
        <v>-72415</v>
      </c>
      <c r="G8" s="141">
        <f t="shared" si="2"/>
        <v>8220.4518000000007</v>
      </c>
      <c r="H8" s="141">
        <v>8220.4518000000007</v>
      </c>
      <c r="I8" s="142"/>
      <c r="J8" s="141">
        <v>143176.76241000002</v>
      </c>
      <c r="K8" s="141">
        <f t="shared" si="3"/>
        <v>58876.451670000002</v>
      </c>
      <c r="L8" s="141">
        <v>2444.9166</v>
      </c>
      <c r="M8" s="141">
        <v>16728.89862</v>
      </c>
      <c r="N8" s="141">
        <v>17906.42655</v>
      </c>
      <c r="O8" s="141">
        <v>0</v>
      </c>
      <c r="P8" s="141">
        <v>21796.209900000002</v>
      </c>
      <c r="Q8" s="141">
        <v>23561.324649999995</v>
      </c>
      <c r="R8" s="141">
        <v>11471.035160000001</v>
      </c>
      <c r="S8" s="141">
        <v>7384.9667300000001</v>
      </c>
      <c r="T8" s="141">
        <v>4679.4775</v>
      </c>
      <c r="U8" s="141">
        <v>25.845300000000002</v>
      </c>
      <c r="V8" s="167">
        <v>991.85</v>
      </c>
      <c r="W8" s="168">
        <v>991.85</v>
      </c>
      <c r="X8" s="141">
        <v>218</v>
      </c>
      <c r="Y8" s="141">
        <v>710.09929999999997</v>
      </c>
      <c r="Z8" s="141">
        <v>710.09929999999997</v>
      </c>
      <c r="AA8" s="141">
        <v>572</v>
      </c>
      <c r="AB8" s="141">
        <v>5.0000000000000001E-4</v>
      </c>
      <c r="AC8" s="141">
        <v>44260.222599999994</v>
      </c>
      <c r="AD8" s="141">
        <f t="shared" si="4"/>
        <v>226819</v>
      </c>
      <c r="AE8" s="141">
        <v>175771</v>
      </c>
      <c r="AF8" s="143">
        <v>11286</v>
      </c>
      <c r="AG8" s="141">
        <v>39762</v>
      </c>
      <c r="AH8" s="110">
        <f t="shared" si="1"/>
        <v>562624.16292999999</v>
      </c>
      <c r="AI8" s="110"/>
      <c r="AJ8" s="110"/>
      <c r="AK8" s="111">
        <f t="shared" si="5"/>
        <v>92.385181497199071</v>
      </c>
      <c r="AL8" s="111" t="e">
        <f t="shared" si="6"/>
        <v>#DIV/0!</v>
      </c>
      <c r="AO8" s="46">
        <v>608998.27636000002</v>
      </c>
    </row>
    <row r="9" spans="1:41" ht="15.75" x14ac:dyDescent="0.25">
      <c r="A9" s="112"/>
      <c r="B9" s="109" t="s">
        <v>29</v>
      </c>
      <c r="C9" s="141">
        <v>445484</v>
      </c>
      <c r="D9" s="141">
        <v>285000</v>
      </c>
      <c r="E9" s="113">
        <f t="shared" si="0"/>
        <v>1147840.67392</v>
      </c>
      <c r="F9" s="141">
        <v>710642</v>
      </c>
      <c r="G9" s="141">
        <f t="shared" si="2"/>
        <v>28262.202700000002</v>
      </c>
      <c r="H9" s="141">
        <v>13182.602699999999</v>
      </c>
      <c r="I9" s="142">
        <v>15079.6</v>
      </c>
      <c r="J9" s="141">
        <v>232243.30038000006</v>
      </c>
      <c r="K9" s="141">
        <f t="shared" si="3"/>
        <v>154577.41860999999</v>
      </c>
      <c r="L9" s="141">
        <v>5132.6872000000003</v>
      </c>
      <c r="M9" s="141">
        <v>93813.247099999993</v>
      </c>
      <c r="N9" s="141">
        <v>22432.953010000001</v>
      </c>
      <c r="O9" s="141">
        <v>0</v>
      </c>
      <c r="P9" s="141">
        <v>33198.531300000002</v>
      </c>
      <c r="Q9" s="141">
        <v>21834.09953000001</v>
      </c>
      <c r="R9" s="141">
        <v>10638.269109999999</v>
      </c>
      <c r="S9" s="141">
        <v>4743.5384199999999</v>
      </c>
      <c r="T9" s="141">
        <v>6548.9683000000005</v>
      </c>
      <c r="U9" s="141">
        <v>55.784999999999997</v>
      </c>
      <c r="V9" s="167">
        <v>4.5</v>
      </c>
      <c r="W9" s="168">
        <v>4.5</v>
      </c>
      <c r="X9" s="141">
        <v>384</v>
      </c>
      <c r="Y9" s="141">
        <v>277.11290000000002</v>
      </c>
      <c r="Z9" s="141">
        <v>277.11290000000002</v>
      </c>
      <c r="AA9" s="141">
        <v>282</v>
      </c>
      <c r="AB9" s="141">
        <v>3.9800000000000002E-2</v>
      </c>
      <c r="AC9" s="141">
        <v>44467.337499999994</v>
      </c>
      <c r="AD9" s="141">
        <f t="shared" si="4"/>
        <v>406423</v>
      </c>
      <c r="AE9" s="141">
        <v>316798</v>
      </c>
      <c r="AF9" s="143">
        <v>16990</v>
      </c>
      <c r="AG9" s="141">
        <v>72635</v>
      </c>
      <c r="AH9" s="110">
        <f t="shared" si="1"/>
        <v>2329215.0114199999</v>
      </c>
      <c r="AI9" s="110"/>
      <c r="AJ9" s="110"/>
      <c r="AK9" s="111">
        <f t="shared" si="5"/>
        <v>151.73424779700181</v>
      </c>
      <c r="AL9" s="111" t="e">
        <f t="shared" si="6"/>
        <v>#DIV/0!</v>
      </c>
      <c r="AO9" s="46">
        <v>1535062.1532300001</v>
      </c>
    </row>
    <row r="10" spans="1:41" ht="15.75" x14ac:dyDescent="0.25">
      <c r="A10" s="112"/>
      <c r="B10" s="109" t="s">
        <v>30</v>
      </c>
      <c r="C10" s="141">
        <v>44572</v>
      </c>
      <c r="D10" s="141">
        <v>100500</v>
      </c>
      <c r="E10" s="113">
        <f t="shared" si="0"/>
        <v>209676.37208999996</v>
      </c>
      <c r="F10" s="141">
        <v>5296</v>
      </c>
      <c r="G10" s="141">
        <f t="shared" si="2"/>
        <v>5826.7915999999996</v>
      </c>
      <c r="H10" s="141">
        <v>5826.7915999999996</v>
      </c>
      <c r="I10" s="142"/>
      <c r="J10" s="141">
        <v>120440.16215999998</v>
      </c>
      <c r="K10" s="141">
        <f t="shared" si="3"/>
        <v>62002.236639999996</v>
      </c>
      <c r="L10" s="141">
        <v>1406.6797999999999</v>
      </c>
      <c r="M10" s="141">
        <v>20719.92237</v>
      </c>
      <c r="N10" s="141">
        <v>14446.679969999999</v>
      </c>
      <c r="O10" s="141">
        <v>0</v>
      </c>
      <c r="P10" s="141">
        <v>25428.9545</v>
      </c>
      <c r="Q10" s="141">
        <v>15536.012589999998</v>
      </c>
      <c r="R10" s="141">
        <v>4860.0213899999999</v>
      </c>
      <c r="S10" s="141">
        <v>3917.3888099999999</v>
      </c>
      <c r="T10" s="141">
        <v>6754.6023999999998</v>
      </c>
      <c r="U10" s="141">
        <v>4</v>
      </c>
      <c r="V10" s="167"/>
      <c r="W10" s="168"/>
      <c r="X10" s="141">
        <v>261</v>
      </c>
      <c r="Y10" s="141">
        <v>575.16909999999996</v>
      </c>
      <c r="Z10" s="141">
        <v>575.16909999999996</v>
      </c>
      <c r="AA10" s="141">
        <v>538</v>
      </c>
      <c r="AB10" s="141">
        <v>0</v>
      </c>
      <c r="AC10" s="141">
        <v>39626.1037</v>
      </c>
      <c r="AD10" s="141">
        <f t="shared" si="4"/>
        <v>177498</v>
      </c>
      <c r="AE10" s="141">
        <v>138060</v>
      </c>
      <c r="AF10" s="143">
        <v>7948</v>
      </c>
      <c r="AG10" s="141">
        <v>31490</v>
      </c>
      <c r="AH10" s="110">
        <f t="shared" si="1"/>
        <v>571872.47578999994</v>
      </c>
      <c r="AI10" s="110"/>
      <c r="AJ10" s="110"/>
      <c r="AK10" s="111">
        <f t="shared" si="5"/>
        <v>128.76219877977567</v>
      </c>
      <c r="AL10" s="111" t="e">
        <f t="shared" si="6"/>
        <v>#DIV/0!</v>
      </c>
      <c r="AO10" s="46">
        <v>444130.71631999995</v>
      </c>
    </row>
    <row r="11" spans="1:41" ht="15.75" x14ac:dyDescent="0.25">
      <c r="A11" s="112"/>
      <c r="B11" s="109" t="s">
        <v>31</v>
      </c>
      <c r="C11" s="141">
        <v>382853</v>
      </c>
      <c r="D11" s="141">
        <v>223300</v>
      </c>
      <c r="E11" s="113">
        <f t="shared" si="0"/>
        <v>465307.48688000004</v>
      </c>
      <c r="F11" s="141">
        <v>32895</v>
      </c>
      <c r="G11" s="141">
        <f t="shared" si="2"/>
        <v>13595.8451</v>
      </c>
      <c r="H11" s="141">
        <v>13595.8451</v>
      </c>
      <c r="I11" s="142"/>
      <c r="J11" s="141">
        <v>293284.81732000009</v>
      </c>
      <c r="K11" s="141">
        <f t="shared" si="3"/>
        <v>97326.925149999995</v>
      </c>
      <c r="L11" s="141">
        <v>3462.3993999999998</v>
      </c>
      <c r="M11" s="141">
        <v>39821.256529999999</v>
      </c>
      <c r="N11" s="141">
        <v>26480.59532</v>
      </c>
      <c r="O11" s="141">
        <v>0</v>
      </c>
      <c r="P11" s="141">
        <v>27562.673900000002</v>
      </c>
      <c r="Q11" s="141">
        <v>24997.897410000001</v>
      </c>
      <c r="R11" s="141">
        <v>12272.074490000001</v>
      </c>
      <c r="S11" s="141">
        <v>8502.9995600000002</v>
      </c>
      <c r="T11" s="141">
        <v>4164.9731000000002</v>
      </c>
      <c r="U11" s="141">
        <v>57.850200000000001</v>
      </c>
      <c r="V11" s="167">
        <v>89.91</v>
      </c>
      <c r="W11" s="168">
        <v>89.91</v>
      </c>
      <c r="X11" s="141">
        <v>291</v>
      </c>
      <c r="Y11" s="141">
        <v>3117.0918999999999</v>
      </c>
      <c r="Z11" s="141">
        <v>3117.0918999999999</v>
      </c>
      <c r="AA11" s="141">
        <v>2898</v>
      </c>
      <c r="AB11" s="141">
        <v>0</v>
      </c>
      <c r="AC11" s="141">
        <v>63701.985199999996</v>
      </c>
      <c r="AD11" s="141">
        <f t="shared" si="4"/>
        <v>404715</v>
      </c>
      <c r="AE11" s="141">
        <v>317180</v>
      </c>
      <c r="AF11" s="143">
        <v>15608</v>
      </c>
      <c r="AG11" s="141">
        <v>71927</v>
      </c>
      <c r="AH11" s="110">
        <f t="shared" si="1"/>
        <v>1539877.47208</v>
      </c>
      <c r="AI11" s="110"/>
      <c r="AJ11" s="110"/>
      <c r="AK11" s="111">
        <f t="shared" si="5"/>
        <v>69.86992643836652</v>
      </c>
      <c r="AL11" s="111" t="e">
        <f t="shared" si="6"/>
        <v>#DIV/0!</v>
      </c>
      <c r="AO11" s="46">
        <v>2203920.2709599999</v>
      </c>
    </row>
    <row r="12" spans="1:41" ht="15.75" x14ac:dyDescent="0.25">
      <c r="A12" s="112"/>
      <c r="B12" s="109" t="s">
        <v>32</v>
      </c>
      <c r="C12" s="141">
        <v>498919</v>
      </c>
      <c r="D12" s="141">
        <v>308700</v>
      </c>
      <c r="E12" s="113">
        <f t="shared" si="0"/>
        <v>741860.07584000006</v>
      </c>
      <c r="F12" s="141">
        <v>96330</v>
      </c>
      <c r="G12" s="141">
        <f t="shared" si="2"/>
        <v>16801.4997</v>
      </c>
      <c r="H12" s="141">
        <v>16803.289700000001</v>
      </c>
      <c r="I12" s="142">
        <v>-1.79</v>
      </c>
      <c r="J12" s="141">
        <v>362634.40782999998</v>
      </c>
      <c r="K12" s="141">
        <f t="shared" si="3"/>
        <v>179339.33402999997</v>
      </c>
      <c r="L12" s="141">
        <v>12203.6525</v>
      </c>
      <c r="M12" s="141">
        <v>46849.888009999995</v>
      </c>
      <c r="N12" s="141">
        <v>49542.570119999997</v>
      </c>
      <c r="O12" s="141">
        <v>161</v>
      </c>
      <c r="P12" s="141">
        <v>70582.223400000003</v>
      </c>
      <c r="Q12" s="141">
        <v>81900.838880000054</v>
      </c>
      <c r="R12" s="141">
        <v>31847.11059</v>
      </c>
      <c r="S12" s="141">
        <v>21151.827400000002</v>
      </c>
      <c r="T12" s="141">
        <v>28656.659199999998</v>
      </c>
      <c r="U12" s="141">
        <v>245.30279999999999</v>
      </c>
      <c r="V12" s="167">
        <v>724.1</v>
      </c>
      <c r="W12" s="168">
        <v>724.1</v>
      </c>
      <c r="X12" s="141">
        <v>697</v>
      </c>
      <c r="Y12" s="141">
        <v>4132.8537999999999</v>
      </c>
      <c r="Z12" s="141">
        <v>4132.8537999999999</v>
      </c>
      <c r="AA12" s="141">
        <v>4021</v>
      </c>
      <c r="AB12" s="141">
        <v>-2.9584000000000001</v>
      </c>
      <c r="AC12" s="141">
        <v>79860.3992</v>
      </c>
      <c r="AD12" s="141">
        <f t="shared" si="4"/>
        <v>605705</v>
      </c>
      <c r="AE12" s="141">
        <v>472019</v>
      </c>
      <c r="AF12" s="143">
        <v>28039</v>
      </c>
      <c r="AG12" s="141">
        <v>105647</v>
      </c>
      <c r="AH12" s="110">
        <f t="shared" si="1"/>
        <v>2235044.4750399999</v>
      </c>
      <c r="AI12" s="110"/>
      <c r="AJ12" s="110"/>
      <c r="AK12" s="111">
        <f t="shared" si="5"/>
        <v>119.91399341761606</v>
      </c>
      <c r="AL12" s="111" t="e">
        <f t="shared" si="6"/>
        <v>#DIV/0!</v>
      </c>
      <c r="AO12" s="46">
        <v>1863872.94038</v>
      </c>
    </row>
    <row r="13" spans="1:41" ht="15.75" x14ac:dyDescent="0.25">
      <c r="A13" s="112"/>
      <c r="B13" s="109" t="s">
        <v>33</v>
      </c>
      <c r="C13" s="141">
        <v>46852</v>
      </c>
      <c r="D13" s="141">
        <v>335000</v>
      </c>
      <c r="E13" s="113">
        <f t="shared" si="0"/>
        <v>188259.0043</v>
      </c>
      <c r="F13" s="141">
        <v>-78888</v>
      </c>
      <c r="G13" s="141">
        <f t="shared" si="2"/>
        <v>18008.066699999999</v>
      </c>
      <c r="H13" s="141">
        <v>18008.066699999999</v>
      </c>
      <c r="I13" s="142"/>
      <c r="J13" s="141">
        <v>129895.05102</v>
      </c>
      <c r="K13" s="141">
        <f t="shared" si="3"/>
        <v>108140.17431</v>
      </c>
      <c r="L13" s="141">
        <v>1764.8768</v>
      </c>
      <c r="M13" s="141">
        <v>65108.560789999996</v>
      </c>
      <c r="N13" s="141">
        <v>14737.726619999999</v>
      </c>
      <c r="O13" s="141">
        <v>0</v>
      </c>
      <c r="P13" s="141">
        <v>26529.0101</v>
      </c>
      <c r="Q13" s="141">
        <v>10284.06177</v>
      </c>
      <c r="R13" s="141">
        <v>4605.6568499999994</v>
      </c>
      <c r="S13" s="141">
        <v>4153.4906600000004</v>
      </c>
      <c r="T13" s="141">
        <v>1464.8338000000001</v>
      </c>
      <c r="U13" s="141">
        <v>60.080500000000001</v>
      </c>
      <c r="V13" s="167"/>
      <c r="W13" s="168"/>
      <c r="X13" s="141">
        <v>1125</v>
      </c>
      <c r="Y13" s="141">
        <v>819.65049999999997</v>
      </c>
      <c r="Z13" s="141">
        <v>819.65049999999997</v>
      </c>
      <c r="AA13" s="141">
        <v>749</v>
      </c>
      <c r="AB13" s="141">
        <v>0</v>
      </c>
      <c r="AC13" s="141">
        <v>33672.661</v>
      </c>
      <c r="AD13" s="141">
        <f t="shared" si="4"/>
        <v>236267</v>
      </c>
      <c r="AE13" s="141">
        <v>183814</v>
      </c>
      <c r="AF13" s="143">
        <v>10215</v>
      </c>
      <c r="AG13" s="141">
        <v>42238</v>
      </c>
      <c r="AH13" s="110">
        <f t="shared" si="1"/>
        <v>840050.66529999999</v>
      </c>
      <c r="AI13" s="110"/>
      <c r="AJ13" s="110"/>
      <c r="AK13" s="111">
        <f t="shared" si="5"/>
        <v>71.475433714696038</v>
      </c>
      <c r="AL13" s="111" t="e">
        <f t="shared" si="6"/>
        <v>#DIV/0!</v>
      </c>
      <c r="AO13" s="46">
        <v>1175299.8500900001</v>
      </c>
    </row>
    <row r="14" spans="1:41" ht="15.75" x14ac:dyDescent="0.25">
      <c r="A14" s="112"/>
      <c r="B14" s="109" t="s">
        <v>34</v>
      </c>
      <c r="C14" s="141">
        <v>69397</v>
      </c>
      <c r="D14" s="141">
        <v>590293</v>
      </c>
      <c r="E14" s="113">
        <f t="shared" si="0"/>
        <v>501390.94164000003</v>
      </c>
      <c r="F14" s="141">
        <v>9757</v>
      </c>
      <c r="G14" s="141">
        <f t="shared" si="2"/>
        <v>16192.9483</v>
      </c>
      <c r="H14" s="141">
        <v>16192.9483</v>
      </c>
      <c r="I14" s="142"/>
      <c r="J14" s="141">
        <v>305007.34986000002</v>
      </c>
      <c r="K14" s="141">
        <f t="shared" si="3"/>
        <v>130716.62552999999</v>
      </c>
      <c r="L14" s="141">
        <v>3347.4778999999999</v>
      </c>
      <c r="M14" s="141">
        <v>58292.934490000007</v>
      </c>
      <c r="N14" s="141">
        <v>32944.808239999998</v>
      </c>
      <c r="O14" s="141">
        <v>0</v>
      </c>
      <c r="P14" s="141">
        <v>36131.404900000001</v>
      </c>
      <c r="Q14" s="141">
        <v>36320.571250000008</v>
      </c>
      <c r="R14" s="141">
        <v>14689.942730000001</v>
      </c>
      <c r="S14" s="141">
        <v>11586.642820000001</v>
      </c>
      <c r="T14" s="141">
        <v>10036.385700000001</v>
      </c>
      <c r="U14" s="141">
        <v>7.6</v>
      </c>
      <c r="V14" s="167">
        <v>1269.8699999999999</v>
      </c>
      <c r="W14" s="168">
        <v>1269.8699999999999</v>
      </c>
      <c r="X14" s="141">
        <v>599</v>
      </c>
      <c r="Y14" s="141">
        <v>2125.9439000000002</v>
      </c>
      <c r="Z14" s="141">
        <v>2125.9439000000002</v>
      </c>
      <c r="AA14" s="141">
        <v>2141</v>
      </c>
      <c r="AB14" s="141">
        <v>0.63280000000000003</v>
      </c>
      <c r="AC14" s="141">
        <v>76510.824900000007</v>
      </c>
      <c r="AD14" s="141">
        <f t="shared" si="4"/>
        <v>453509</v>
      </c>
      <c r="AE14" s="141">
        <v>352504</v>
      </c>
      <c r="AF14" s="143">
        <v>19035</v>
      </c>
      <c r="AG14" s="141">
        <v>81970</v>
      </c>
      <c r="AH14" s="110">
        <f t="shared" si="1"/>
        <v>1691100.7665400002</v>
      </c>
      <c r="AI14" s="110"/>
      <c r="AJ14" s="110"/>
      <c r="AK14" s="144">
        <f t="shared" si="5"/>
        <v>118.07547943774996</v>
      </c>
      <c r="AL14" s="111" t="e">
        <f t="shared" si="6"/>
        <v>#DIV/0!</v>
      </c>
      <c r="AO14" s="46">
        <v>1432220.1142799999</v>
      </c>
    </row>
    <row r="15" spans="1:41" ht="15.75" x14ac:dyDescent="0.25">
      <c r="A15" s="112"/>
      <c r="B15" s="109" t="s">
        <v>35</v>
      </c>
      <c r="C15" s="141">
        <v>294115</v>
      </c>
      <c r="D15" s="141">
        <v>517100</v>
      </c>
      <c r="E15" s="113">
        <f t="shared" si="0"/>
        <v>301362.78152999992</v>
      </c>
      <c r="F15" s="141">
        <v>-27719</v>
      </c>
      <c r="G15" s="141">
        <f t="shared" si="2"/>
        <v>9917.9457000000002</v>
      </c>
      <c r="H15" s="141">
        <v>9917.9457000000002</v>
      </c>
      <c r="I15" s="142"/>
      <c r="J15" s="141">
        <v>154424.96017999994</v>
      </c>
      <c r="K15" s="141">
        <f t="shared" si="3"/>
        <v>145688.22422999999</v>
      </c>
      <c r="L15" s="141">
        <v>4756.2767999999996</v>
      </c>
      <c r="M15" s="141">
        <v>84341.547070000001</v>
      </c>
      <c r="N15" s="141">
        <v>25698.787959999998</v>
      </c>
      <c r="O15" s="141">
        <v>0</v>
      </c>
      <c r="P15" s="141">
        <v>30891.612400000002</v>
      </c>
      <c r="Q15" s="141">
        <v>16738.332420000002</v>
      </c>
      <c r="R15" s="141">
        <v>6955.6145699999997</v>
      </c>
      <c r="S15" s="141">
        <v>4937.1834799999997</v>
      </c>
      <c r="T15" s="141">
        <v>4723.3100999999997</v>
      </c>
      <c r="U15" s="141">
        <v>121.5749</v>
      </c>
      <c r="V15" s="167"/>
      <c r="W15" s="168"/>
      <c r="X15" s="141">
        <v>374</v>
      </c>
      <c r="Y15" s="141">
        <v>2312.2440999999999</v>
      </c>
      <c r="Z15" s="141">
        <v>2312.2440999999999</v>
      </c>
      <c r="AA15" s="141">
        <v>2208</v>
      </c>
      <c r="AB15" s="141">
        <v>7.4899999999999994E-2</v>
      </c>
      <c r="AC15" s="141">
        <v>74284.055500000002</v>
      </c>
      <c r="AD15" s="141">
        <f t="shared" si="4"/>
        <v>276289</v>
      </c>
      <c r="AE15" s="141">
        <v>216890</v>
      </c>
      <c r="AF15" s="143">
        <v>9523</v>
      </c>
      <c r="AG15" s="141">
        <v>49876</v>
      </c>
      <c r="AH15" s="110">
        <f t="shared" si="1"/>
        <v>1463150.8370299998</v>
      </c>
      <c r="AI15" s="110"/>
      <c r="AJ15" s="110"/>
      <c r="AK15" s="111">
        <f t="shared" si="5"/>
        <v>128.40707832228333</v>
      </c>
      <c r="AL15" s="111" t="e">
        <f t="shared" si="6"/>
        <v>#DIV/0!</v>
      </c>
      <c r="AO15" s="46">
        <v>1139462.7587099997</v>
      </c>
    </row>
    <row r="16" spans="1:41" ht="15.75" x14ac:dyDescent="0.25">
      <c r="A16" s="112"/>
      <c r="B16" s="109" t="s">
        <v>36</v>
      </c>
      <c r="C16" s="141">
        <v>3418576</v>
      </c>
      <c r="D16" s="141">
        <v>3980701</v>
      </c>
      <c r="E16" s="113">
        <f t="shared" si="0"/>
        <v>2331777.0606899993</v>
      </c>
      <c r="F16" s="141">
        <v>93281</v>
      </c>
      <c r="G16" s="141">
        <f t="shared" si="2"/>
        <v>66125.217699999994</v>
      </c>
      <c r="H16" s="141">
        <v>65903.457699999999</v>
      </c>
      <c r="I16" s="142">
        <v>221.76</v>
      </c>
      <c r="J16" s="141">
        <v>1403627.2667499995</v>
      </c>
      <c r="K16" s="141">
        <f t="shared" si="3"/>
        <v>585411.66052000003</v>
      </c>
      <c r="L16" s="141">
        <v>12038.974</v>
      </c>
      <c r="M16" s="141">
        <v>300550.94160000002</v>
      </c>
      <c r="N16" s="141">
        <v>104126.11002000001</v>
      </c>
      <c r="O16" s="141">
        <v>489</v>
      </c>
      <c r="P16" s="141">
        <v>168206.6349</v>
      </c>
      <c r="Q16" s="141">
        <v>171626.85851999995</v>
      </c>
      <c r="R16" s="141">
        <v>118438.84748</v>
      </c>
      <c r="S16" s="141">
        <v>52240.049200000001</v>
      </c>
      <c r="T16" s="141">
        <v>696.04229999999995</v>
      </c>
      <c r="U16" s="141">
        <v>262.0025</v>
      </c>
      <c r="V16" s="167">
        <v>1985.89</v>
      </c>
      <c r="W16" s="168">
        <v>1985.89</v>
      </c>
      <c r="X16" s="141">
        <v>3310</v>
      </c>
      <c r="Y16" s="141">
        <v>9719.1671999999999</v>
      </c>
      <c r="Z16" s="141">
        <v>9719.1671999999999</v>
      </c>
      <c r="AA16" s="141">
        <v>9526</v>
      </c>
      <c r="AB16" s="141">
        <v>0</v>
      </c>
      <c r="AC16" s="141">
        <v>207720.06359999999</v>
      </c>
      <c r="AD16" s="141">
        <f t="shared" si="4"/>
        <v>2235317</v>
      </c>
      <c r="AE16" s="141">
        <v>1768221</v>
      </c>
      <c r="AF16" s="143">
        <v>57640</v>
      </c>
      <c r="AG16" s="141">
        <v>409456</v>
      </c>
      <c r="AH16" s="110">
        <f t="shared" si="1"/>
        <v>12174091.124289999</v>
      </c>
      <c r="AI16" s="110"/>
      <c r="AJ16" s="110"/>
      <c r="AK16" s="144">
        <f t="shared" si="5"/>
        <v>95.950873475823883</v>
      </c>
      <c r="AL16" s="111" t="e">
        <f t="shared" si="6"/>
        <v>#DIV/0!</v>
      </c>
      <c r="AO16" s="46">
        <v>12687837.72704</v>
      </c>
    </row>
    <row r="17" spans="1:41" ht="15.75" x14ac:dyDescent="0.25">
      <c r="A17" s="112"/>
      <c r="B17" s="109" t="s">
        <v>37</v>
      </c>
      <c r="C17" s="141">
        <v>83600</v>
      </c>
      <c r="D17" s="141">
        <v>396770</v>
      </c>
      <c r="E17" s="113">
        <f t="shared" si="0"/>
        <v>270077.20288</v>
      </c>
      <c r="F17" s="141">
        <v>-25491</v>
      </c>
      <c r="G17" s="141">
        <f t="shared" si="2"/>
        <v>19114.294000000002</v>
      </c>
      <c r="H17" s="141">
        <v>19114.294000000002</v>
      </c>
      <c r="I17" s="142"/>
      <c r="J17" s="141">
        <v>125059.55820999996</v>
      </c>
      <c r="K17" s="141">
        <f t="shared" si="3"/>
        <v>136552.15656</v>
      </c>
      <c r="L17" s="141">
        <v>2199.4416000000001</v>
      </c>
      <c r="M17" s="141">
        <v>91339.088589999999</v>
      </c>
      <c r="N17" s="141">
        <v>16811.077069999999</v>
      </c>
      <c r="O17" s="141">
        <v>0</v>
      </c>
      <c r="P17" s="141">
        <v>26202.549299999999</v>
      </c>
      <c r="Q17" s="141">
        <v>13382.931510000004</v>
      </c>
      <c r="R17" s="141">
        <v>4799.5246000000006</v>
      </c>
      <c r="S17" s="141">
        <v>5564.5801700000002</v>
      </c>
      <c r="T17" s="141">
        <v>2949.3267000000001</v>
      </c>
      <c r="U17" s="141">
        <v>69.5</v>
      </c>
      <c r="V17" s="167">
        <v>140</v>
      </c>
      <c r="W17" s="168">
        <v>140</v>
      </c>
      <c r="X17" s="141">
        <v>83</v>
      </c>
      <c r="Y17" s="141">
        <v>1319.2626</v>
      </c>
      <c r="Z17" s="141">
        <v>1319.2626</v>
      </c>
      <c r="AA17" s="141">
        <v>1287</v>
      </c>
      <c r="AB17" s="141">
        <v>0</v>
      </c>
      <c r="AC17" s="141">
        <v>76380.933099999995</v>
      </c>
      <c r="AD17" s="141">
        <f t="shared" si="4"/>
        <v>261360</v>
      </c>
      <c r="AE17" s="141">
        <v>202575</v>
      </c>
      <c r="AF17" s="143">
        <v>12048</v>
      </c>
      <c r="AG17" s="141">
        <v>46737</v>
      </c>
      <c r="AH17" s="110">
        <f t="shared" si="1"/>
        <v>1088188.13598</v>
      </c>
      <c r="AI17" s="110"/>
      <c r="AJ17" s="110"/>
      <c r="AK17" s="111">
        <f t="shared" si="5"/>
        <v>180.28289049975299</v>
      </c>
      <c r="AL17" s="111" t="e">
        <f t="shared" si="6"/>
        <v>#DIV/0!</v>
      </c>
      <c r="AO17" s="46">
        <v>603600.33776000002</v>
      </c>
    </row>
    <row r="18" spans="1:41" ht="15.75" x14ac:dyDescent="0.25">
      <c r="A18" s="112"/>
      <c r="B18" s="109" t="s">
        <v>38</v>
      </c>
      <c r="C18" s="141">
        <v>117767</v>
      </c>
      <c r="D18" s="141">
        <v>704213</v>
      </c>
      <c r="E18" s="113">
        <f t="shared" si="0"/>
        <v>1876587.5063700001</v>
      </c>
      <c r="F18" s="141">
        <v>356269</v>
      </c>
      <c r="G18" s="141">
        <f t="shared" si="2"/>
        <v>294629.69620000001</v>
      </c>
      <c r="H18" s="141">
        <v>20239.5962</v>
      </c>
      <c r="I18" s="142">
        <v>274390.09999999998</v>
      </c>
      <c r="J18" s="141">
        <v>644551.50685999996</v>
      </c>
      <c r="K18" s="141">
        <f t="shared" si="3"/>
        <v>466602.66934000002</v>
      </c>
      <c r="L18" s="141">
        <v>27167.130799999999</v>
      </c>
      <c r="M18" s="141">
        <v>165311.33153</v>
      </c>
      <c r="N18" s="141">
        <v>92953.896210000006</v>
      </c>
      <c r="O18" s="141">
        <v>90.976900000000001</v>
      </c>
      <c r="P18" s="141">
        <v>181079.3339</v>
      </c>
      <c r="Q18" s="141">
        <v>104681.79377000005</v>
      </c>
      <c r="R18" s="141">
        <v>77631.092329999999</v>
      </c>
      <c r="S18" s="141">
        <v>25183.784360000001</v>
      </c>
      <c r="T18" s="141">
        <v>1306.2084</v>
      </c>
      <c r="U18" s="141">
        <v>575.92560000000003</v>
      </c>
      <c r="V18" s="167">
        <v>1308.8</v>
      </c>
      <c r="W18" s="168">
        <v>1308.8</v>
      </c>
      <c r="X18" s="141">
        <v>623</v>
      </c>
      <c r="Y18" s="141">
        <v>8537.0787999999993</v>
      </c>
      <c r="Z18" s="141">
        <v>8537.0787999999993</v>
      </c>
      <c r="AA18" s="141">
        <v>8411</v>
      </c>
      <c r="AB18" s="141">
        <v>6.9614000000000003</v>
      </c>
      <c r="AC18" s="141">
        <v>110163.5727</v>
      </c>
      <c r="AD18" s="141">
        <f t="shared" si="4"/>
        <v>885587</v>
      </c>
      <c r="AE18" s="141">
        <v>695347</v>
      </c>
      <c r="AF18" s="143">
        <v>32745</v>
      </c>
      <c r="AG18" s="141">
        <v>157495</v>
      </c>
      <c r="AH18" s="110">
        <f t="shared" si="1"/>
        <v>3694318.07907</v>
      </c>
      <c r="AI18" s="110"/>
      <c r="AJ18" s="110"/>
      <c r="AK18" s="111">
        <f t="shared" si="5"/>
        <v>97.226293688129886</v>
      </c>
      <c r="AL18" s="111" t="e">
        <f t="shared" si="6"/>
        <v>#DIV/0!</v>
      </c>
      <c r="AO18" s="46">
        <v>3799710.90014</v>
      </c>
    </row>
    <row r="19" spans="1:41" ht="15.75" x14ac:dyDescent="0.25">
      <c r="A19" s="112"/>
      <c r="B19" s="109" t="s">
        <v>39</v>
      </c>
      <c r="C19" s="141">
        <v>1221888</v>
      </c>
      <c r="D19" s="141">
        <v>540000</v>
      </c>
      <c r="E19" s="113">
        <f t="shared" si="0"/>
        <v>573984.60102000006</v>
      </c>
      <c r="F19" s="141">
        <v>70482</v>
      </c>
      <c r="G19" s="141">
        <f t="shared" si="2"/>
        <v>18539.534299999999</v>
      </c>
      <c r="H19" s="141">
        <v>18341.834299999999</v>
      </c>
      <c r="I19" s="142">
        <v>197.7</v>
      </c>
      <c r="J19" s="141">
        <v>249356.25181000002</v>
      </c>
      <c r="K19" s="141">
        <f t="shared" si="3"/>
        <v>184763.12914999999</v>
      </c>
      <c r="L19" s="141">
        <v>3732.8582000000001</v>
      </c>
      <c r="M19" s="141">
        <v>77740.930240000002</v>
      </c>
      <c r="N19" s="141">
        <v>30209.948710000001</v>
      </c>
      <c r="O19" s="141">
        <v>0</v>
      </c>
      <c r="P19" s="141">
        <v>73079.392000000007</v>
      </c>
      <c r="Q19" s="141">
        <v>48200.478159999977</v>
      </c>
      <c r="R19" s="141">
        <v>20367.504199999999</v>
      </c>
      <c r="S19" s="141">
        <v>7709.4937300000001</v>
      </c>
      <c r="T19" s="141">
        <v>20372.303500000002</v>
      </c>
      <c r="U19" s="141">
        <v>11.114699999999999</v>
      </c>
      <c r="V19" s="167">
        <v>21.18</v>
      </c>
      <c r="W19" s="168">
        <v>21.18</v>
      </c>
      <c r="X19" s="141">
        <v>538</v>
      </c>
      <c r="Y19" s="141">
        <v>2622.0275999999999</v>
      </c>
      <c r="Z19" s="141">
        <v>2622.0275999999999</v>
      </c>
      <c r="AA19" s="141">
        <v>2408</v>
      </c>
      <c r="AB19" s="141">
        <v>0</v>
      </c>
      <c r="AC19" s="141">
        <v>69561.090700000001</v>
      </c>
      <c r="AD19" s="141">
        <f t="shared" si="4"/>
        <v>418886</v>
      </c>
      <c r="AE19" s="141">
        <v>327430</v>
      </c>
      <c r="AF19" s="143">
        <v>18617</v>
      </c>
      <c r="AG19" s="141">
        <v>72839</v>
      </c>
      <c r="AH19" s="110">
        <f t="shared" si="1"/>
        <v>2824319.69172</v>
      </c>
      <c r="AI19" s="110"/>
      <c r="AJ19" s="110"/>
      <c r="AK19" s="111">
        <f t="shared" si="5"/>
        <v>114.34908882212318</v>
      </c>
      <c r="AL19" s="111" t="e">
        <f t="shared" si="6"/>
        <v>#DIV/0!</v>
      </c>
      <c r="AO19" s="46">
        <v>2469910.0979399998</v>
      </c>
    </row>
    <row r="20" spans="1:41" ht="15.75" x14ac:dyDescent="0.25">
      <c r="A20" s="112"/>
      <c r="B20" s="109" t="s">
        <v>40</v>
      </c>
      <c r="C20" s="141">
        <v>710926</v>
      </c>
      <c r="D20" s="141">
        <v>481000</v>
      </c>
      <c r="E20" s="113">
        <f t="shared" si="0"/>
        <v>452086.06987999991</v>
      </c>
      <c r="F20" s="141">
        <v>131896</v>
      </c>
      <c r="G20" s="141">
        <f t="shared" si="2"/>
        <v>7934.3528999999999</v>
      </c>
      <c r="H20" s="141">
        <v>7934.3528999999999</v>
      </c>
      <c r="I20" s="142"/>
      <c r="J20" s="141">
        <v>173882.86662999989</v>
      </c>
      <c r="K20" s="141">
        <f t="shared" si="3"/>
        <v>107551.65467000002</v>
      </c>
      <c r="L20" s="141">
        <v>2605.3602999999998</v>
      </c>
      <c r="M20" s="141">
        <v>42772.408500000005</v>
      </c>
      <c r="N20" s="141">
        <v>20771.45767</v>
      </c>
      <c r="O20" s="141">
        <v>0</v>
      </c>
      <c r="P20" s="141">
        <v>41402.428200000002</v>
      </c>
      <c r="Q20" s="141">
        <v>29705.234379999998</v>
      </c>
      <c r="R20" s="141">
        <v>18174.607389999997</v>
      </c>
      <c r="S20" s="141">
        <v>5886.05836</v>
      </c>
      <c r="T20" s="141">
        <v>5634.7566999999999</v>
      </c>
      <c r="U20" s="141">
        <v>9.8230000000000004</v>
      </c>
      <c r="V20" s="167">
        <v>225.69</v>
      </c>
      <c r="W20" s="168">
        <v>225.69</v>
      </c>
      <c r="X20" s="141">
        <v>140</v>
      </c>
      <c r="Y20" s="141">
        <v>890.2713</v>
      </c>
      <c r="Z20" s="141">
        <v>890.2713</v>
      </c>
      <c r="AA20" s="141">
        <v>856</v>
      </c>
      <c r="AB20" s="141">
        <v>0</v>
      </c>
      <c r="AC20" s="141">
        <v>45494.9663</v>
      </c>
      <c r="AD20" s="141">
        <f t="shared" si="4"/>
        <v>298079</v>
      </c>
      <c r="AE20" s="141">
        <v>234279</v>
      </c>
      <c r="AF20" s="143">
        <v>10559</v>
      </c>
      <c r="AG20" s="141">
        <v>53241</v>
      </c>
      <c r="AH20" s="110">
        <f t="shared" si="1"/>
        <v>1987586.0361799998</v>
      </c>
      <c r="AI20" s="110"/>
      <c r="AJ20" s="110"/>
      <c r="AK20" s="111">
        <f t="shared" si="5"/>
        <v>109.65400546481273</v>
      </c>
      <c r="AL20" s="111" t="e">
        <f t="shared" si="6"/>
        <v>#DIV/0!</v>
      </c>
      <c r="AO20" s="46">
        <v>1812597.75031</v>
      </c>
    </row>
    <row r="21" spans="1:41" ht="15.75" x14ac:dyDescent="0.25">
      <c r="A21" s="112"/>
      <c r="B21" s="109" t="s">
        <v>41</v>
      </c>
      <c r="C21" s="141">
        <v>1449817</v>
      </c>
      <c r="D21" s="141">
        <v>1512200</v>
      </c>
      <c r="E21" s="113">
        <f t="shared" si="0"/>
        <v>1128483.0279699997</v>
      </c>
      <c r="F21" s="141">
        <v>365247</v>
      </c>
      <c r="G21" s="141">
        <f t="shared" si="2"/>
        <v>19594.031599999998</v>
      </c>
      <c r="H21" s="141">
        <v>19085.6816</v>
      </c>
      <c r="I21" s="142">
        <v>508.35</v>
      </c>
      <c r="J21" s="141">
        <v>435369.72202999971</v>
      </c>
      <c r="K21" s="141">
        <f t="shared" si="3"/>
        <v>238126.34893000001</v>
      </c>
      <c r="L21" s="141">
        <v>6005.0339000000004</v>
      </c>
      <c r="M21" s="141">
        <v>138399.06298999998</v>
      </c>
      <c r="N21" s="141">
        <v>45195.072840000001</v>
      </c>
      <c r="O21" s="141">
        <v>5.7999999999999996E-3</v>
      </c>
      <c r="P21" s="141">
        <v>48527.1734</v>
      </c>
      <c r="Q21" s="141">
        <v>62360.604910000024</v>
      </c>
      <c r="R21" s="141">
        <v>35085.800219999997</v>
      </c>
      <c r="S21" s="141">
        <v>21143.797280000003</v>
      </c>
      <c r="T21" s="141">
        <v>6044.4205000000002</v>
      </c>
      <c r="U21" s="141">
        <v>86.5869</v>
      </c>
      <c r="V21" s="167">
        <v>2818.2</v>
      </c>
      <c r="W21" s="168">
        <v>2818.2</v>
      </c>
      <c r="X21" s="141">
        <v>1562</v>
      </c>
      <c r="Y21" s="141">
        <v>4967.1205</v>
      </c>
      <c r="Z21" s="141">
        <v>4967.1205</v>
      </c>
      <c r="AA21" s="141">
        <v>4856</v>
      </c>
      <c r="AB21" s="141">
        <v>0</v>
      </c>
      <c r="AC21" s="141">
        <v>92613.847400000013</v>
      </c>
      <c r="AD21" s="141">
        <f t="shared" si="4"/>
        <v>988953</v>
      </c>
      <c r="AE21" s="141">
        <v>773959</v>
      </c>
      <c r="AF21" s="143">
        <v>43650</v>
      </c>
      <c r="AG21" s="141">
        <v>171344</v>
      </c>
      <c r="AH21" s="110">
        <f t="shared" si="1"/>
        <v>5172066.8753699996</v>
      </c>
      <c r="AI21" s="110"/>
      <c r="AJ21" s="110"/>
      <c r="AK21" s="111">
        <f t="shared" si="5"/>
        <v>138.50265524633596</v>
      </c>
      <c r="AL21" s="111" t="e">
        <f t="shared" si="6"/>
        <v>#DIV/0!</v>
      </c>
      <c r="AO21" s="46">
        <v>3734272.72291</v>
      </c>
    </row>
    <row r="22" spans="1:41" ht="15.75" x14ac:dyDescent="0.25">
      <c r="A22" s="112"/>
      <c r="B22" s="109" t="s">
        <v>42</v>
      </c>
      <c r="C22" s="141">
        <v>3448748</v>
      </c>
      <c r="D22" s="141">
        <v>1110000</v>
      </c>
      <c r="E22" s="113">
        <f t="shared" si="0"/>
        <v>1779976.8497300013</v>
      </c>
      <c r="F22" s="141">
        <v>693016</v>
      </c>
      <c r="G22" s="141">
        <f t="shared" si="2"/>
        <v>16924.082999999999</v>
      </c>
      <c r="H22" s="141">
        <v>16924.082999999999</v>
      </c>
      <c r="I22" s="142"/>
      <c r="J22" s="141">
        <v>659684.11503000092</v>
      </c>
      <c r="K22" s="141">
        <f t="shared" si="3"/>
        <v>207860.86650999999</v>
      </c>
      <c r="L22" s="141">
        <v>7055.2125999999998</v>
      </c>
      <c r="M22" s="141">
        <v>85054.223800000007</v>
      </c>
      <c r="N22" s="141">
        <v>57259.067510000001</v>
      </c>
      <c r="O22" s="141">
        <v>0</v>
      </c>
      <c r="P22" s="141">
        <v>58492.3626</v>
      </c>
      <c r="Q22" s="141">
        <v>102261.35179000002</v>
      </c>
      <c r="R22" s="141">
        <v>61413.059249999998</v>
      </c>
      <c r="S22" s="141">
        <v>34653.294090000003</v>
      </c>
      <c r="T22" s="141">
        <v>6094.1049999999996</v>
      </c>
      <c r="U22" s="141">
        <v>100.8935</v>
      </c>
      <c r="V22" s="167">
        <v>95168.86</v>
      </c>
      <c r="W22" s="168">
        <v>95168.86</v>
      </c>
      <c r="X22" s="141">
        <v>1524</v>
      </c>
      <c r="Y22" s="141">
        <v>5061.5734000000002</v>
      </c>
      <c r="Z22" s="141">
        <v>5061.5734000000002</v>
      </c>
      <c r="AA22" s="141">
        <v>5150</v>
      </c>
      <c r="AB22" s="141">
        <v>0</v>
      </c>
      <c r="AC22" s="141">
        <v>94262.640299999999</v>
      </c>
      <c r="AD22" s="141">
        <f t="shared" si="4"/>
        <v>1044867</v>
      </c>
      <c r="AE22" s="141">
        <v>820875</v>
      </c>
      <c r="AF22" s="143">
        <v>43199</v>
      </c>
      <c r="AG22" s="141">
        <v>180793</v>
      </c>
      <c r="AH22" s="110">
        <f t="shared" si="1"/>
        <v>7477854.4900300018</v>
      </c>
      <c r="AI22" s="113"/>
      <c r="AJ22" s="113"/>
      <c r="AK22" s="111">
        <f t="shared" si="5"/>
        <v>123.98891888870267</v>
      </c>
      <c r="AL22" s="111" t="e">
        <f t="shared" si="6"/>
        <v>#DIV/0!</v>
      </c>
      <c r="AO22" s="46">
        <v>6031066.7735899994</v>
      </c>
    </row>
    <row r="23" spans="1:41" ht="15.75" x14ac:dyDescent="0.25">
      <c r="A23" s="112"/>
      <c r="B23" s="109" t="s">
        <v>43</v>
      </c>
      <c r="C23" s="141">
        <v>14198</v>
      </c>
      <c r="D23" s="141">
        <v>176664</v>
      </c>
      <c r="E23" s="113">
        <f t="shared" si="0"/>
        <v>289963.93886000005</v>
      </c>
      <c r="F23" s="141">
        <v>-65299</v>
      </c>
      <c r="G23" s="141">
        <f t="shared" si="2"/>
        <v>14519.812199999998</v>
      </c>
      <c r="H23" s="141">
        <v>14400.092199999999</v>
      </c>
      <c r="I23" s="142">
        <v>119.72</v>
      </c>
      <c r="J23" s="141">
        <v>172166.67702</v>
      </c>
      <c r="K23" s="141">
        <f t="shared" si="3"/>
        <v>138107.28704</v>
      </c>
      <c r="L23" s="141">
        <v>3121.9672999999998</v>
      </c>
      <c r="M23" s="141">
        <v>38710.222969999995</v>
      </c>
      <c r="N23" s="141">
        <v>21998.82157</v>
      </c>
      <c r="O23" s="141">
        <v>0</v>
      </c>
      <c r="P23" s="141">
        <v>74276.275200000004</v>
      </c>
      <c r="Q23" s="141">
        <v>27914.006300000001</v>
      </c>
      <c r="R23" s="141">
        <v>20139.200930000003</v>
      </c>
      <c r="S23" s="141">
        <v>4790.9100899999994</v>
      </c>
      <c r="T23" s="141">
        <v>2906.1228999999998</v>
      </c>
      <c r="U23" s="141">
        <v>77.772400000000005</v>
      </c>
      <c r="V23" s="167"/>
      <c r="W23" s="168"/>
      <c r="X23" s="141">
        <v>322</v>
      </c>
      <c r="Y23" s="141">
        <v>2555.1558</v>
      </c>
      <c r="Z23" s="141">
        <v>2555.1558</v>
      </c>
      <c r="AA23" s="141">
        <v>2461</v>
      </c>
      <c r="AB23" s="141">
        <v>5.0000000000000001E-4</v>
      </c>
      <c r="AC23" s="141">
        <v>47332.484899999996</v>
      </c>
      <c r="AD23" s="141">
        <f t="shared" si="4"/>
        <v>239490</v>
      </c>
      <c r="AE23" s="141">
        <v>187176</v>
      </c>
      <c r="AF23" s="143">
        <v>9632</v>
      </c>
      <c r="AG23" s="141">
        <v>42682</v>
      </c>
      <c r="AH23" s="110">
        <f t="shared" si="1"/>
        <v>767648.42376000003</v>
      </c>
      <c r="AI23" s="110"/>
      <c r="AJ23" s="110"/>
      <c r="AK23" s="111">
        <f t="shared" si="5"/>
        <v>108.1462471390556</v>
      </c>
      <c r="AL23" s="111" t="e">
        <f t="shared" si="6"/>
        <v>#DIV/0!</v>
      </c>
      <c r="AO23" s="46">
        <v>709824.37585000007</v>
      </c>
    </row>
    <row r="24" spans="1:41" ht="15.75" x14ac:dyDescent="0.25">
      <c r="A24" s="112"/>
      <c r="B24" s="109" t="s">
        <v>44</v>
      </c>
      <c r="C24" s="141">
        <v>646</v>
      </c>
      <c r="D24" s="141">
        <v>30700</v>
      </c>
      <c r="E24" s="113">
        <f t="shared" si="0"/>
        <v>189032.38568999997</v>
      </c>
      <c r="F24" s="141">
        <v>5308</v>
      </c>
      <c r="G24" s="141">
        <f t="shared" si="2"/>
        <v>12953.722400000001</v>
      </c>
      <c r="H24" s="141">
        <v>12953.722400000001</v>
      </c>
      <c r="I24" s="142"/>
      <c r="J24" s="141">
        <v>93922.168539999999</v>
      </c>
      <c r="K24" s="141">
        <f t="shared" si="3"/>
        <v>50380.821599999996</v>
      </c>
      <c r="L24" s="141">
        <v>2182.7352000000001</v>
      </c>
      <c r="M24" s="141">
        <v>8388.55825</v>
      </c>
      <c r="N24" s="141">
        <v>17488.81365</v>
      </c>
      <c r="O24" s="141">
        <v>0</v>
      </c>
      <c r="P24" s="141">
        <v>22320.714499999998</v>
      </c>
      <c r="Q24" s="141">
        <v>25694.943050000002</v>
      </c>
      <c r="R24" s="141">
        <v>5357.9303</v>
      </c>
      <c r="S24" s="141">
        <v>4143.5637400000005</v>
      </c>
      <c r="T24" s="141">
        <v>16193.449000000001</v>
      </c>
      <c r="U24" s="141">
        <v>0</v>
      </c>
      <c r="V24" s="167"/>
      <c r="W24" s="168"/>
      <c r="X24" s="141">
        <v>30</v>
      </c>
      <c r="Y24" s="141">
        <v>682.95320000000004</v>
      </c>
      <c r="Z24" s="141">
        <v>682.95320000000004</v>
      </c>
      <c r="AA24" s="141">
        <v>561</v>
      </c>
      <c r="AB24" s="141">
        <v>89.776899999999998</v>
      </c>
      <c r="AC24" s="141">
        <v>45749.758799999996</v>
      </c>
      <c r="AD24" s="141">
        <f t="shared" si="4"/>
        <v>168165</v>
      </c>
      <c r="AE24" s="141">
        <v>129682</v>
      </c>
      <c r="AF24" s="143">
        <v>8748</v>
      </c>
      <c r="AG24" s="141">
        <v>29735</v>
      </c>
      <c r="AH24" s="110">
        <f t="shared" si="1"/>
        <v>434293.14448999998</v>
      </c>
      <c r="AI24" s="110"/>
      <c r="AJ24" s="110"/>
      <c r="AK24" s="111">
        <f t="shared" si="5"/>
        <v>109.03747140656566</v>
      </c>
      <c r="AL24" s="111" t="e">
        <f t="shared" si="6"/>
        <v>#DIV/0!</v>
      </c>
      <c r="AO24" s="46">
        <v>398297.15315999999</v>
      </c>
    </row>
    <row r="25" spans="1:41" ht="15.75" x14ac:dyDescent="0.25">
      <c r="A25" s="112"/>
      <c r="B25" s="109" t="s">
        <v>45</v>
      </c>
      <c r="C25" s="141">
        <v>1785691</v>
      </c>
      <c r="D25" s="141">
        <v>159329</v>
      </c>
      <c r="E25" s="113">
        <f t="shared" si="0"/>
        <v>574916.82554000011</v>
      </c>
      <c r="F25" s="141">
        <v>146342</v>
      </c>
      <c r="G25" s="141">
        <f t="shared" si="2"/>
        <v>10922.454599999999</v>
      </c>
      <c r="H25" s="141">
        <v>10922.454599999999</v>
      </c>
      <c r="I25" s="142"/>
      <c r="J25" s="141">
        <v>264185.6864200001</v>
      </c>
      <c r="K25" s="141">
        <f t="shared" si="3"/>
        <v>93355.030029999994</v>
      </c>
      <c r="L25" s="141">
        <v>4925.7691999999997</v>
      </c>
      <c r="M25" s="141">
        <v>32160.03023</v>
      </c>
      <c r="N25" s="141">
        <v>23603.1407</v>
      </c>
      <c r="O25" s="141">
        <v>0</v>
      </c>
      <c r="P25" s="141">
        <v>32666.089899999999</v>
      </c>
      <c r="Q25" s="141">
        <v>57176.538989999979</v>
      </c>
      <c r="R25" s="141">
        <v>38111.90724</v>
      </c>
      <c r="S25" s="141">
        <v>11831.659960000001</v>
      </c>
      <c r="T25" s="141">
        <v>7134.5248000000001</v>
      </c>
      <c r="U25" s="141">
        <v>98.447000000000003</v>
      </c>
      <c r="V25" s="167">
        <v>668.1</v>
      </c>
      <c r="W25" s="168">
        <v>668.1</v>
      </c>
      <c r="X25" s="141">
        <v>998</v>
      </c>
      <c r="Y25" s="141">
        <v>2267.0155</v>
      </c>
      <c r="Z25" s="141">
        <v>2267.0155</v>
      </c>
      <c r="AA25" s="141">
        <v>2207</v>
      </c>
      <c r="AB25" s="141">
        <v>0</v>
      </c>
      <c r="AC25" s="141">
        <v>56259.750400000004</v>
      </c>
      <c r="AD25" s="141">
        <f t="shared" si="4"/>
        <v>375471</v>
      </c>
      <c r="AE25" s="141">
        <v>293367</v>
      </c>
      <c r="AF25" s="143">
        <v>16689</v>
      </c>
      <c r="AG25" s="141">
        <v>65415</v>
      </c>
      <c r="AH25" s="110">
        <f t="shared" si="1"/>
        <v>2951667.5759399999</v>
      </c>
      <c r="AI25" s="110"/>
      <c r="AJ25" s="110"/>
      <c r="AK25" s="111">
        <f t="shared" si="5"/>
        <v>292.48332028457349</v>
      </c>
      <c r="AL25" s="111" t="e">
        <f t="shared" si="6"/>
        <v>#DIV/0!</v>
      </c>
      <c r="AO25" s="46">
        <v>1009174.6678300002</v>
      </c>
    </row>
    <row r="26" spans="1:41" ht="15.75" x14ac:dyDescent="0.25">
      <c r="A26" s="112"/>
      <c r="B26" s="109" t="s">
        <v>46</v>
      </c>
      <c r="C26" s="141">
        <v>208687</v>
      </c>
      <c r="D26" s="141">
        <v>1415400</v>
      </c>
      <c r="E26" s="113">
        <f t="shared" si="0"/>
        <v>350053.00852999993</v>
      </c>
      <c r="F26" s="141">
        <v>28920</v>
      </c>
      <c r="G26" s="141">
        <f t="shared" si="2"/>
        <v>14101.280699999999</v>
      </c>
      <c r="H26" s="141">
        <v>14101.280699999999</v>
      </c>
      <c r="I26" s="142"/>
      <c r="J26" s="141">
        <v>176016.21586999993</v>
      </c>
      <c r="K26" s="141">
        <f t="shared" si="3"/>
        <v>86981.671089999989</v>
      </c>
      <c r="L26" s="141">
        <v>3256.8878</v>
      </c>
      <c r="M26" s="141">
        <v>32054.781880000002</v>
      </c>
      <c r="N26" s="141">
        <v>19891.64401</v>
      </c>
      <c r="O26" s="141">
        <v>0</v>
      </c>
      <c r="P26" s="141">
        <v>31778.357400000001</v>
      </c>
      <c r="Q26" s="141">
        <v>36285.354870000003</v>
      </c>
      <c r="R26" s="141">
        <v>9290.6328099999992</v>
      </c>
      <c r="S26" s="141">
        <v>4740.7115599999997</v>
      </c>
      <c r="T26" s="141">
        <v>22462.555199999999</v>
      </c>
      <c r="U26" s="141">
        <v>9.25</v>
      </c>
      <c r="V26" s="167">
        <v>6373.7</v>
      </c>
      <c r="W26" s="168">
        <v>6373.7</v>
      </c>
      <c r="X26" s="141">
        <v>222</v>
      </c>
      <c r="Y26" s="141">
        <v>1374.3704</v>
      </c>
      <c r="Z26" s="141">
        <v>1374.3704</v>
      </c>
      <c r="AA26" s="141">
        <v>1305</v>
      </c>
      <c r="AB26" s="141">
        <v>0.41560000000000002</v>
      </c>
      <c r="AC26" s="141">
        <v>45604.941300000013</v>
      </c>
      <c r="AD26" s="141">
        <f t="shared" si="4"/>
        <v>302020</v>
      </c>
      <c r="AE26" s="141">
        <v>236417</v>
      </c>
      <c r="AF26" s="143">
        <v>12242</v>
      </c>
      <c r="AG26" s="141">
        <v>53361</v>
      </c>
      <c r="AH26" s="110">
        <f t="shared" si="1"/>
        <v>2321764.9498300003</v>
      </c>
      <c r="AI26" s="110"/>
      <c r="AJ26" s="110"/>
      <c r="AK26" s="111">
        <f t="shared" si="5"/>
        <v>72.338937110992092</v>
      </c>
      <c r="AL26" s="111" t="e">
        <f t="shared" si="6"/>
        <v>#DIV/0!</v>
      </c>
      <c r="AO26" s="46">
        <v>3209564.6446500001</v>
      </c>
    </row>
    <row r="27" spans="1:41" ht="15.75" x14ac:dyDescent="0.25">
      <c r="A27" s="112"/>
      <c r="B27" s="109" t="s">
        <v>47</v>
      </c>
      <c r="C27" s="141">
        <v>754972</v>
      </c>
      <c r="D27" s="141">
        <v>3366400</v>
      </c>
      <c r="E27" s="113">
        <f t="shared" si="0"/>
        <v>2580789.2846300006</v>
      </c>
      <c r="F27" s="141">
        <v>815516</v>
      </c>
      <c r="G27" s="141">
        <f t="shared" si="2"/>
        <v>24191.267400000001</v>
      </c>
      <c r="H27" s="141">
        <v>23771.277399999999</v>
      </c>
      <c r="I27" s="142">
        <v>419.99</v>
      </c>
      <c r="J27" s="141">
        <v>940904.2368700006</v>
      </c>
      <c r="K27" s="141">
        <f t="shared" si="3"/>
        <v>624706.44486000005</v>
      </c>
      <c r="L27" s="141">
        <v>11679.806200000001</v>
      </c>
      <c r="M27" s="141">
        <v>389165.48389000003</v>
      </c>
      <c r="N27" s="141">
        <v>52503.478970000004</v>
      </c>
      <c r="O27" s="141">
        <v>0</v>
      </c>
      <c r="P27" s="141">
        <v>171357.6758</v>
      </c>
      <c r="Q27" s="141">
        <v>170492.17659999992</v>
      </c>
      <c r="R27" s="141">
        <v>125869.05682</v>
      </c>
      <c r="S27" s="141">
        <v>43499.990109999999</v>
      </c>
      <c r="T27" s="141">
        <v>683.85180000000003</v>
      </c>
      <c r="U27" s="141">
        <v>470.09739999999999</v>
      </c>
      <c r="V27" s="167">
        <v>1297.0999999999999</v>
      </c>
      <c r="W27" s="168">
        <v>1297.0999999999999</v>
      </c>
      <c r="X27" s="141">
        <v>1494</v>
      </c>
      <c r="Y27" s="141">
        <v>3682.0589</v>
      </c>
      <c r="Z27" s="141">
        <v>3682.0589</v>
      </c>
      <c r="AA27" s="141">
        <v>3564</v>
      </c>
      <c r="AB27" s="141">
        <v>0</v>
      </c>
      <c r="AC27" s="141">
        <v>241310.15590000001</v>
      </c>
      <c r="AD27" s="141">
        <f t="shared" si="4"/>
        <v>1400129</v>
      </c>
      <c r="AE27" s="141">
        <v>1094609</v>
      </c>
      <c r="AF27" s="143">
        <v>56212</v>
      </c>
      <c r="AG27" s="141">
        <v>249308</v>
      </c>
      <c r="AH27" s="110">
        <f t="shared" si="1"/>
        <v>8343600.4405300003</v>
      </c>
      <c r="AI27" s="110"/>
      <c r="AJ27" s="110"/>
      <c r="AK27" s="144">
        <f t="shared" si="5"/>
        <v>141.83855878528135</v>
      </c>
      <c r="AL27" s="111" t="e">
        <f t="shared" si="6"/>
        <v>#DIV/0!</v>
      </c>
      <c r="AO27" s="46">
        <v>5882462.7886700006</v>
      </c>
    </row>
    <row r="28" spans="1:41" ht="15.75" x14ac:dyDescent="0.25">
      <c r="A28" s="112"/>
      <c r="B28" s="109" t="s">
        <v>48</v>
      </c>
      <c r="C28" s="141">
        <v>1</v>
      </c>
      <c r="D28" s="141">
        <v>195359</v>
      </c>
      <c r="E28" s="113">
        <f t="shared" si="0"/>
        <v>161150.69058999998</v>
      </c>
      <c r="F28" s="141">
        <v>3890</v>
      </c>
      <c r="G28" s="141">
        <f t="shared" si="2"/>
        <v>7994.7525999999998</v>
      </c>
      <c r="H28" s="141">
        <v>7994.7525999999998</v>
      </c>
      <c r="I28" s="142"/>
      <c r="J28" s="141">
        <v>89161.134009999994</v>
      </c>
      <c r="K28" s="141">
        <f t="shared" si="3"/>
        <v>47692.330560000002</v>
      </c>
      <c r="L28" s="141">
        <v>1239.9093</v>
      </c>
      <c r="M28" s="141">
        <v>14357.194100000001</v>
      </c>
      <c r="N28" s="141">
        <v>10368.062159999999</v>
      </c>
      <c r="O28" s="141">
        <v>0</v>
      </c>
      <c r="P28" s="141">
        <v>21727.165000000001</v>
      </c>
      <c r="Q28" s="141">
        <v>11527.377420000001</v>
      </c>
      <c r="R28" s="141">
        <v>7907.07384</v>
      </c>
      <c r="S28" s="141">
        <v>2096.9711400000001</v>
      </c>
      <c r="T28" s="141">
        <v>1509.5824</v>
      </c>
      <c r="U28" s="141">
        <v>13.75</v>
      </c>
      <c r="V28" s="167"/>
      <c r="W28" s="168"/>
      <c r="X28" s="141">
        <v>393</v>
      </c>
      <c r="Y28" s="141">
        <v>884.69600000000003</v>
      </c>
      <c r="Z28" s="141">
        <v>884.69600000000003</v>
      </c>
      <c r="AA28" s="141">
        <v>819</v>
      </c>
      <c r="AB28" s="141">
        <v>0.4</v>
      </c>
      <c r="AC28" s="141">
        <v>101490.4565</v>
      </c>
      <c r="AD28" s="141">
        <f t="shared" si="4"/>
        <v>137937</v>
      </c>
      <c r="AE28" s="141">
        <v>105967</v>
      </c>
      <c r="AF28" s="143">
        <v>7644</v>
      </c>
      <c r="AG28" s="141">
        <v>24326</v>
      </c>
      <c r="AH28" s="110">
        <f t="shared" si="1"/>
        <v>595938.14708999998</v>
      </c>
      <c r="AI28" s="110"/>
      <c r="AJ28" s="110"/>
      <c r="AK28" s="111">
        <f t="shared" si="5"/>
        <v>201.85036799191013</v>
      </c>
      <c r="AL28" s="111" t="e">
        <f t="shared" si="6"/>
        <v>#DIV/0!</v>
      </c>
      <c r="AO28" s="46">
        <v>295237.58267999999</v>
      </c>
    </row>
    <row r="29" spans="1:41" ht="15.75" x14ac:dyDescent="0.25">
      <c r="A29" s="112"/>
      <c r="B29" s="109" t="s">
        <v>49</v>
      </c>
      <c r="C29" s="141">
        <v>7766022</v>
      </c>
      <c r="D29" s="141">
        <v>1827001</v>
      </c>
      <c r="E29" s="113">
        <f t="shared" si="0"/>
        <v>841208.98399000021</v>
      </c>
      <c r="F29" s="141">
        <v>-886496</v>
      </c>
      <c r="G29" s="141">
        <f t="shared" si="2"/>
        <v>29963.681799999998</v>
      </c>
      <c r="H29" s="141">
        <v>29505.881799999999</v>
      </c>
      <c r="I29" s="142">
        <v>457.8</v>
      </c>
      <c r="J29" s="141">
        <v>1107242.2158500003</v>
      </c>
      <c r="K29" s="141">
        <f t="shared" si="3"/>
        <v>393536.78679000004</v>
      </c>
      <c r="L29" s="141">
        <v>18109.2032</v>
      </c>
      <c r="M29" s="141">
        <v>116299.13687</v>
      </c>
      <c r="N29" s="141">
        <v>94453.279620000001</v>
      </c>
      <c r="O29" s="141">
        <v>176</v>
      </c>
      <c r="P29" s="141">
        <v>164499.16709999999</v>
      </c>
      <c r="Q29" s="141">
        <v>185921.29574999999</v>
      </c>
      <c r="R29" s="141">
        <v>123790.76009</v>
      </c>
      <c r="S29" s="141">
        <v>46430.420529999996</v>
      </c>
      <c r="T29" s="141">
        <v>15567.803099999999</v>
      </c>
      <c r="U29" s="141">
        <v>158.31200000000001</v>
      </c>
      <c r="V29" s="167">
        <v>2826.69</v>
      </c>
      <c r="W29" s="168">
        <v>2826.69</v>
      </c>
      <c r="X29" s="141">
        <v>2386</v>
      </c>
      <c r="Y29" s="141">
        <v>8214.4599999999991</v>
      </c>
      <c r="Z29" s="141">
        <v>8214.4599999999991</v>
      </c>
      <c r="AA29" s="141">
        <v>8147</v>
      </c>
      <c r="AB29" s="141">
        <v>-0.1462</v>
      </c>
      <c r="AC29" s="141">
        <v>207575.74550000002</v>
      </c>
      <c r="AD29" s="141">
        <f t="shared" si="4"/>
        <v>1956641</v>
      </c>
      <c r="AE29" s="141">
        <v>1575952</v>
      </c>
      <c r="AF29" s="143">
        <v>42137</v>
      </c>
      <c r="AG29" s="141">
        <v>338552</v>
      </c>
      <c r="AH29" s="110">
        <f t="shared" si="1"/>
        <v>12598448.729490001</v>
      </c>
      <c r="AI29" s="110"/>
      <c r="AJ29" s="110"/>
      <c r="AK29" s="111">
        <f t="shared" si="5"/>
        <v>140.55826782006656</v>
      </c>
      <c r="AL29" s="111" t="e">
        <f t="shared" si="6"/>
        <v>#DIV/0!</v>
      </c>
      <c r="AO29" s="46">
        <v>8963150.2471400015</v>
      </c>
    </row>
    <row r="30" spans="1:41" ht="15.75" x14ac:dyDescent="0.25">
      <c r="A30" s="112"/>
      <c r="B30" s="109" t="s">
        <v>50</v>
      </c>
      <c r="C30" s="141">
        <v>175283</v>
      </c>
      <c r="D30" s="141">
        <v>1343100</v>
      </c>
      <c r="E30" s="113">
        <f t="shared" si="0"/>
        <v>1245228.3272400002</v>
      </c>
      <c r="F30" s="141">
        <v>180062</v>
      </c>
      <c r="G30" s="141">
        <f t="shared" si="2"/>
        <v>25611.8207</v>
      </c>
      <c r="H30" s="141">
        <v>25611.8207</v>
      </c>
      <c r="I30" s="142"/>
      <c r="J30" s="141">
        <v>584149.92534000007</v>
      </c>
      <c r="K30" s="141">
        <f t="shared" si="3"/>
        <v>327378.18018000002</v>
      </c>
      <c r="L30" s="141">
        <v>9172.1347000000005</v>
      </c>
      <c r="M30" s="141">
        <v>137587.65848000001</v>
      </c>
      <c r="N30" s="141">
        <v>73339.487099999998</v>
      </c>
      <c r="O30" s="141">
        <v>108.00579999999999</v>
      </c>
      <c r="P30" s="141">
        <v>107170.8941</v>
      </c>
      <c r="Q30" s="141">
        <v>105122.39942000002</v>
      </c>
      <c r="R30" s="141">
        <v>82383.92624999999</v>
      </c>
      <c r="S30" s="141">
        <v>20737.935830000002</v>
      </c>
      <c r="T30" s="141">
        <v>1556.6467</v>
      </c>
      <c r="U30" s="141">
        <v>458.0163</v>
      </c>
      <c r="V30" s="167">
        <v>16425.47</v>
      </c>
      <c r="W30" s="168">
        <v>16425.47</v>
      </c>
      <c r="X30" s="141">
        <v>1497</v>
      </c>
      <c r="Y30" s="141">
        <v>6478.5316000000003</v>
      </c>
      <c r="Z30" s="141">
        <v>6478.5316000000003</v>
      </c>
      <c r="AA30" s="141">
        <v>6431</v>
      </c>
      <c r="AB30" s="141">
        <v>0</v>
      </c>
      <c r="AC30" s="141">
        <v>187060.74860000002</v>
      </c>
      <c r="AD30" s="141">
        <f t="shared" si="4"/>
        <v>856805</v>
      </c>
      <c r="AE30" s="141">
        <v>664983</v>
      </c>
      <c r="AF30" s="143">
        <v>42355</v>
      </c>
      <c r="AG30" s="141">
        <v>149467</v>
      </c>
      <c r="AH30" s="110">
        <f t="shared" si="1"/>
        <v>3807477.0758400005</v>
      </c>
      <c r="AI30" s="110"/>
      <c r="AJ30" s="110"/>
      <c r="AK30" s="111">
        <f t="shared" si="5"/>
        <v>115.75372775874045</v>
      </c>
      <c r="AL30" s="111" t="e">
        <f t="shared" si="6"/>
        <v>#DIV/0!</v>
      </c>
      <c r="AO30" s="46">
        <v>3289291.1092900005</v>
      </c>
    </row>
    <row r="31" spans="1:41" ht="15.75" x14ac:dyDescent="0.25">
      <c r="A31" s="112"/>
      <c r="B31" s="109" t="s">
        <v>51</v>
      </c>
      <c r="C31" s="141">
        <v>67586</v>
      </c>
      <c r="D31" s="141">
        <v>269120</v>
      </c>
      <c r="E31" s="113">
        <f t="shared" si="0"/>
        <v>521294.11908999999</v>
      </c>
      <c r="F31" s="141">
        <v>35279</v>
      </c>
      <c r="G31" s="141">
        <f t="shared" si="2"/>
        <v>22432.9882</v>
      </c>
      <c r="H31" s="141">
        <v>22432.9882</v>
      </c>
      <c r="I31" s="142"/>
      <c r="J31" s="141">
        <v>293104.30398999993</v>
      </c>
      <c r="K31" s="141">
        <f t="shared" si="3"/>
        <v>115455.27948</v>
      </c>
      <c r="L31" s="141">
        <v>5737.1804000000002</v>
      </c>
      <c r="M31" s="141">
        <v>27933.123940000001</v>
      </c>
      <c r="N31" s="141">
        <v>31795.498439999999</v>
      </c>
      <c r="O31" s="141">
        <v>0</v>
      </c>
      <c r="P31" s="141">
        <v>49989.476699999999</v>
      </c>
      <c r="Q31" s="141">
        <v>52245.686519999988</v>
      </c>
      <c r="R31" s="141">
        <v>21618.7045</v>
      </c>
      <c r="S31" s="141">
        <v>14672.05898</v>
      </c>
      <c r="T31" s="141">
        <v>15724.338599999999</v>
      </c>
      <c r="U31" s="141">
        <v>246.57390000000001</v>
      </c>
      <c r="V31" s="167"/>
      <c r="W31" s="168"/>
      <c r="X31" s="141">
        <v>1204</v>
      </c>
      <c r="Y31" s="141">
        <v>2776.1496999999999</v>
      </c>
      <c r="Z31" s="141">
        <v>2776.1496999999999</v>
      </c>
      <c r="AA31" s="141">
        <v>2446</v>
      </c>
      <c r="AB31" s="141">
        <v>0.71120000000000005</v>
      </c>
      <c r="AC31" s="141">
        <v>133868.65770000001</v>
      </c>
      <c r="AD31" s="141">
        <f t="shared" si="4"/>
        <v>412471</v>
      </c>
      <c r="AE31" s="141">
        <v>325127</v>
      </c>
      <c r="AF31" s="143">
        <v>14181</v>
      </c>
      <c r="AG31" s="141">
        <v>73163</v>
      </c>
      <c r="AH31" s="110">
        <f t="shared" si="1"/>
        <v>1404339.77679</v>
      </c>
      <c r="AI31" s="110"/>
      <c r="AJ31" s="110"/>
      <c r="AK31" s="111">
        <f t="shared" si="5"/>
        <v>98.028369187074972</v>
      </c>
      <c r="AL31" s="111" t="e">
        <f t="shared" si="6"/>
        <v>#DIV/0!</v>
      </c>
      <c r="AO31" s="46">
        <v>1432585.0653599999</v>
      </c>
    </row>
    <row r="32" spans="1:41" ht="15.75" x14ac:dyDescent="0.25">
      <c r="A32" s="112"/>
      <c r="B32" s="109" t="s">
        <v>52</v>
      </c>
      <c r="C32" s="141">
        <v>13260</v>
      </c>
      <c r="D32" s="141">
        <v>319900</v>
      </c>
      <c r="E32" s="113">
        <f>SUM(H32,I32,J32,K32,Q32,V32,Y32,AB32)</f>
        <v>217868.16144000003</v>
      </c>
      <c r="F32" s="141">
        <v>3281</v>
      </c>
      <c r="G32" s="141">
        <f t="shared" si="2"/>
        <v>10060.989</v>
      </c>
      <c r="H32" s="141">
        <v>10060.989</v>
      </c>
      <c r="I32" s="142"/>
      <c r="J32" s="141">
        <v>128807.74617000003</v>
      </c>
      <c r="K32" s="141">
        <f t="shared" si="3"/>
        <v>63980.111109999998</v>
      </c>
      <c r="L32" s="141">
        <v>2151.3081999999999</v>
      </c>
      <c r="M32" s="141">
        <v>19282.108090000002</v>
      </c>
      <c r="N32" s="141">
        <v>16019.912619999999</v>
      </c>
      <c r="O32" s="141">
        <v>0</v>
      </c>
      <c r="P32" s="141">
        <v>26526.782200000001</v>
      </c>
      <c r="Q32" s="141">
        <v>14115.532159999999</v>
      </c>
      <c r="R32" s="141">
        <v>7065.7758899999999</v>
      </c>
      <c r="S32" s="141">
        <v>5169.4038100000007</v>
      </c>
      <c r="T32" s="141">
        <v>1842.346</v>
      </c>
      <c r="U32" s="141">
        <v>38.006500000000003</v>
      </c>
      <c r="V32" s="167"/>
      <c r="W32" s="168"/>
      <c r="X32" s="141">
        <v>121</v>
      </c>
      <c r="Y32" s="141">
        <v>903.78300000000002</v>
      </c>
      <c r="Z32" s="141">
        <v>903.78300000000002</v>
      </c>
      <c r="AA32" s="141">
        <v>562</v>
      </c>
      <c r="AB32" s="141">
        <v>0</v>
      </c>
      <c r="AC32" s="141">
        <v>31699.882000000001</v>
      </c>
      <c r="AD32" s="141">
        <f t="shared" si="4"/>
        <v>216171</v>
      </c>
      <c r="AE32" s="141">
        <v>164781</v>
      </c>
      <c r="AF32" s="143">
        <v>13382</v>
      </c>
      <c r="AG32" s="141">
        <v>38008</v>
      </c>
      <c r="AH32" s="110">
        <f t="shared" si="1"/>
        <v>798899.04344000004</v>
      </c>
      <c r="AI32" s="110"/>
      <c r="AJ32" s="110"/>
      <c r="AK32" s="111">
        <f t="shared" si="5"/>
        <v>101.9625306016131</v>
      </c>
      <c r="AL32" s="111" t="e">
        <f t="shared" si="6"/>
        <v>#DIV/0!</v>
      </c>
      <c r="AO32" s="46">
        <v>783522.18087000004</v>
      </c>
    </row>
    <row r="33" spans="1:53" ht="15.75" x14ac:dyDescent="0.25">
      <c r="A33" s="112"/>
      <c r="B33" s="109" t="s">
        <v>53</v>
      </c>
      <c r="C33" s="141">
        <v>569360</v>
      </c>
      <c r="D33" s="141">
        <v>231000</v>
      </c>
      <c r="E33" s="113">
        <f>SUM(F33,H33,I33,J33,K33,Q33,V33,Y33,AB33)</f>
        <v>535278.40113999986</v>
      </c>
      <c r="F33" s="141">
        <v>40295</v>
      </c>
      <c r="G33" s="141">
        <f t="shared" si="2"/>
        <v>23348.491399999999</v>
      </c>
      <c r="H33" s="141">
        <v>23348.491399999999</v>
      </c>
      <c r="I33" s="142"/>
      <c r="J33" s="141">
        <v>282239.17588999984</v>
      </c>
      <c r="K33" s="141">
        <f t="shared" si="3"/>
        <v>140159.04128999999</v>
      </c>
      <c r="L33" s="141">
        <v>3428.4355</v>
      </c>
      <c r="M33" s="141">
        <v>43915.609620000003</v>
      </c>
      <c r="N33" s="141">
        <v>34879.680670000002</v>
      </c>
      <c r="O33" s="141">
        <v>0</v>
      </c>
      <c r="P33" s="141">
        <v>57935.315499999997</v>
      </c>
      <c r="Q33" s="141">
        <v>44778.292960000013</v>
      </c>
      <c r="R33" s="141">
        <v>33293.166809999995</v>
      </c>
      <c r="S33" s="141">
        <v>7323.3096299999997</v>
      </c>
      <c r="T33" s="141">
        <v>4079.5234</v>
      </c>
      <c r="U33" s="141">
        <v>98.593100000000007</v>
      </c>
      <c r="V33" s="167">
        <v>1259.8599999999999</v>
      </c>
      <c r="W33" s="168">
        <v>1259.8599999999999</v>
      </c>
      <c r="X33" s="141">
        <v>675</v>
      </c>
      <c r="Y33" s="141">
        <v>3198.5396000000001</v>
      </c>
      <c r="Z33" s="141">
        <v>3198.5396000000001</v>
      </c>
      <c r="AA33" s="141">
        <v>3117</v>
      </c>
      <c r="AB33" s="141">
        <v>0</v>
      </c>
      <c r="AC33" s="141">
        <v>95342.471600000004</v>
      </c>
      <c r="AD33" s="141">
        <f t="shared" si="4"/>
        <v>366891</v>
      </c>
      <c r="AE33" s="141">
        <v>288608</v>
      </c>
      <c r="AF33" s="143">
        <v>14381</v>
      </c>
      <c r="AG33" s="141">
        <v>63902</v>
      </c>
      <c r="AH33" s="110">
        <f t="shared" si="1"/>
        <v>1797871.8727399998</v>
      </c>
      <c r="AI33" s="110"/>
      <c r="AJ33" s="110"/>
      <c r="AK33" s="111">
        <f t="shared" si="5"/>
        <v>121.53136245847442</v>
      </c>
      <c r="AL33" s="144" t="e">
        <f t="shared" si="6"/>
        <v>#DIV/0!</v>
      </c>
      <c r="AO33" s="46">
        <v>1479348.0763899998</v>
      </c>
    </row>
    <row r="34" spans="1:53" ht="15.75" x14ac:dyDescent="0.25">
      <c r="A34" s="112"/>
      <c r="B34" s="109" t="s">
        <v>54</v>
      </c>
      <c r="C34" s="141">
        <v>257987</v>
      </c>
      <c r="D34" s="141">
        <v>450000</v>
      </c>
      <c r="E34" s="113">
        <f>SUM(F34,H34,I34,J34,K34,Q34,V34,Y34,AB34)</f>
        <v>515931.94298999995</v>
      </c>
      <c r="F34" s="141">
        <v>85614</v>
      </c>
      <c r="G34" s="141">
        <f t="shared" si="2"/>
        <v>15321.951300000001</v>
      </c>
      <c r="H34" s="141">
        <v>15321.951300000001</v>
      </c>
      <c r="I34" s="142"/>
      <c r="J34" s="141">
        <v>233303.83146999995</v>
      </c>
      <c r="K34" s="141">
        <f t="shared" si="3"/>
        <v>150160.4572</v>
      </c>
      <c r="L34" s="141">
        <v>2626.6768000000002</v>
      </c>
      <c r="M34" s="141">
        <v>47923.461660000001</v>
      </c>
      <c r="N34" s="141">
        <v>19543.844840000002</v>
      </c>
      <c r="O34" s="141">
        <v>0</v>
      </c>
      <c r="P34" s="141">
        <v>80066.473899999997</v>
      </c>
      <c r="Q34" s="141">
        <v>30452.427720000011</v>
      </c>
      <c r="R34" s="141">
        <v>14482.30537</v>
      </c>
      <c r="S34" s="141">
        <v>8619.0639699999992</v>
      </c>
      <c r="T34" s="141">
        <v>7282.0083999999997</v>
      </c>
      <c r="U34" s="141">
        <v>69.05</v>
      </c>
      <c r="V34" s="167"/>
      <c r="W34" s="168"/>
      <c r="X34" s="141">
        <v>145</v>
      </c>
      <c r="Y34" s="141">
        <v>1079.2753</v>
      </c>
      <c r="Z34" s="141">
        <v>1079.2753</v>
      </c>
      <c r="AA34" s="141">
        <v>915</v>
      </c>
      <c r="AB34" s="141">
        <v>0</v>
      </c>
      <c r="AC34" s="141">
        <v>59117.378299999997</v>
      </c>
      <c r="AD34" s="141">
        <f t="shared" si="4"/>
        <v>352851</v>
      </c>
      <c r="AE34" s="141">
        <v>273440</v>
      </c>
      <c r="AF34" s="143">
        <v>17275</v>
      </c>
      <c r="AG34" s="141">
        <v>62136</v>
      </c>
      <c r="AH34" s="110">
        <f t="shared" si="1"/>
        <v>1635887.3212899999</v>
      </c>
      <c r="AI34" s="110"/>
      <c r="AJ34" s="110"/>
      <c r="AK34" s="111">
        <f t="shared" si="5"/>
        <v>111.58548687752834</v>
      </c>
      <c r="AL34" s="144" t="e">
        <f t="shared" si="6"/>
        <v>#DIV/0!</v>
      </c>
      <c r="AO34" s="46">
        <v>1466039.50663</v>
      </c>
    </row>
    <row r="35" spans="1:53" ht="15.75" x14ac:dyDescent="0.25">
      <c r="A35" s="112"/>
      <c r="B35" s="109" t="s">
        <v>169</v>
      </c>
      <c r="C35" s="169">
        <v>910702</v>
      </c>
      <c r="D35" s="141">
        <v>654029</v>
      </c>
      <c r="E35" s="113">
        <f>SUM(F35,H35,I35,J35,K35,Q35,V35,Y35,AB35)</f>
        <v>2029337.0381300005</v>
      </c>
      <c r="F35" s="141">
        <v>685232</v>
      </c>
      <c r="G35" s="141">
        <f t="shared" si="2"/>
        <v>12882.4277</v>
      </c>
      <c r="H35" s="141">
        <v>11459.6777</v>
      </c>
      <c r="I35" s="142">
        <v>1422.75</v>
      </c>
      <c r="J35" s="141">
        <v>819817.33932000003</v>
      </c>
      <c r="K35" s="141">
        <f t="shared" si="3"/>
        <v>262255.95811999997</v>
      </c>
      <c r="L35" s="141">
        <v>15232.472400000001</v>
      </c>
      <c r="M35" s="141">
        <v>82391.713210000002</v>
      </c>
      <c r="N35" s="141">
        <v>73664.872310000006</v>
      </c>
      <c r="O35" s="141">
        <v>297</v>
      </c>
      <c r="P35" s="141">
        <v>90669.900200000004</v>
      </c>
      <c r="Q35" s="141">
        <v>241475.00059000013</v>
      </c>
      <c r="R35" s="141">
        <v>171355.71728000001</v>
      </c>
      <c r="S35" s="141">
        <v>62621.046219999997</v>
      </c>
      <c r="T35" s="141">
        <v>4833.2021000000004</v>
      </c>
      <c r="U35" s="141">
        <v>2761.7020000000002</v>
      </c>
      <c r="V35" s="167">
        <v>777.37</v>
      </c>
      <c r="W35" s="168">
        <v>777.37</v>
      </c>
      <c r="X35" s="141">
        <v>1427</v>
      </c>
      <c r="Y35" s="141">
        <v>6896.9423999999999</v>
      </c>
      <c r="Z35" s="141">
        <v>6896.9423999999999</v>
      </c>
      <c r="AA35" s="141">
        <v>6966</v>
      </c>
      <c r="AB35" s="141">
        <v>0</v>
      </c>
      <c r="AC35" s="141">
        <v>106382.93729999999</v>
      </c>
      <c r="AD35" s="141">
        <f t="shared" si="4"/>
        <v>1328112</v>
      </c>
      <c r="AE35" s="141">
        <v>1049605</v>
      </c>
      <c r="AF35" s="143">
        <v>52269</v>
      </c>
      <c r="AG35" s="141">
        <v>226238</v>
      </c>
      <c r="AH35" s="110">
        <f t="shared" si="1"/>
        <v>5028562.9754300006</v>
      </c>
      <c r="AI35" s="110"/>
      <c r="AJ35" s="110"/>
      <c r="AK35" s="111">
        <f t="shared" si="5"/>
        <v>123.13539271080988</v>
      </c>
      <c r="AL35" s="111" t="e">
        <f t="shared" si="6"/>
        <v>#DIV/0!</v>
      </c>
      <c r="AO35" s="46">
        <v>4083767.3594299997</v>
      </c>
    </row>
    <row r="36" spans="1:53" ht="15.75" x14ac:dyDescent="0.25">
      <c r="A36" s="112"/>
      <c r="B36" s="109" t="s">
        <v>55</v>
      </c>
      <c r="C36" s="169">
        <v>84958</v>
      </c>
      <c r="D36" s="141">
        <v>8878000</v>
      </c>
      <c r="E36" s="113">
        <f>SUM(F36,H36,I36,J36,K36,Q36,V36,Y36,AB36)</f>
        <v>6436749.5727400016</v>
      </c>
      <c r="F36" s="141">
        <v>357014</v>
      </c>
      <c r="G36" s="141">
        <f t="shared" si="2"/>
        <v>31997.278000000002</v>
      </c>
      <c r="H36" s="141">
        <v>6484.808</v>
      </c>
      <c r="I36" s="142">
        <v>25512.47</v>
      </c>
      <c r="J36" s="141">
        <v>1447462.9092900001</v>
      </c>
      <c r="K36" s="141">
        <f t="shared" si="3"/>
        <v>4537588.9663000004</v>
      </c>
      <c r="L36" s="141">
        <v>9130.9789000000001</v>
      </c>
      <c r="M36" s="141">
        <v>4411592.7221499998</v>
      </c>
      <c r="N36" s="141">
        <v>51197.82445</v>
      </c>
      <c r="O36" s="141">
        <v>220</v>
      </c>
      <c r="P36" s="141">
        <v>65447.440799999997</v>
      </c>
      <c r="Q36" s="141">
        <v>60131.641250000008</v>
      </c>
      <c r="R36" s="141">
        <v>42517.624260000004</v>
      </c>
      <c r="S36" s="141">
        <v>16946.511419999999</v>
      </c>
      <c r="T36" s="141">
        <v>39.584000000000003</v>
      </c>
      <c r="U36" s="141">
        <v>834.58659999999998</v>
      </c>
      <c r="V36" s="167"/>
      <c r="W36" s="168"/>
      <c r="X36" s="141">
        <v>2802</v>
      </c>
      <c r="Y36" s="141">
        <v>2554.7779</v>
      </c>
      <c r="Z36" s="141">
        <v>2554.7779</v>
      </c>
      <c r="AA36" s="141">
        <v>2556</v>
      </c>
      <c r="AB36" s="141">
        <v>0</v>
      </c>
      <c r="AC36" s="141">
        <v>111530.73190000001</v>
      </c>
      <c r="AD36" s="141">
        <f t="shared" si="4"/>
        <v>2463839</v>
      </c>
      <c r="AE36" s="141">
        <v>1935420</v>
      </c>
      <c r="AF36" s="143">
        <v>81836</v>
      </c>
      <c r="AG36" s="141">
        <v>446583</v>
      </c>
      <c r="AH36" s="110">
        <f t="shared" si="1"/>
        <v>17975077.304640003</v>
      </c>
      <c r="AI36" s="110"/>
      <c r="AJ36" s="110"/>
      <c r="AK36" s="111">
        <f t="shared" si="5"/>
        <v>145.23536421673222</v>
      </c>
      <c r="AL36" s="111" t="e">
        <f t="shared" si="6"/>
        <v>#DIV/0!</v>
      </c>
      <c r="AO36" s="46">
        <v>12376515.459290002</v>
      </c>
    </row>
    <row r="37" spans="1:53" ht="15.75" x14ac:dyDescent="0.25">
      <c r="A37" s="112"/>
      <c r="B37" s="109" t="s">
        <v>56</v>
      </c>
      <c r="C37" s="169">
        <v>27750983</v>
      </c>
      <c r="D37" s="141">
        <v>44574300</v>
      </c>
      <c r="E37" s="113">
        <f>SUM(F37,H37,I37,J37,K37,Q37,V37,Y37,AB37)</f>
        <v>60545256.412440002</v>
      </c>
      <c r="F37" s="141">
        <v>23104324</v>
      </c>
      <c r="G37" s="141">
        <f t="shared" si="2"/>
        <v>1801724.828</v>
      </c>
      <c r="H37" s="141">
        <v>46232.877999999997</v>
      </c>
      <c r="I37" s="142">
        <v>1755491.95</v>
      </c>
      <c r="J37" s="141">
        <v>21715096.492710009</v>
      </c>
      <c r="K37" s="141">
        <f t="shared" si="3"/>
        <v>9123929.4185000006</v>
      </c>
      <c r="L37" s="141">
        <v>353731.88890000002</v>
      </c>
      <c r="M37" s="141">
        <v>5897586.2636000002</v>
      </c>
      <c r="N37" s="141">
        <v>1480311.9528000001</v>
      </c>
      <c r="O37" s="141">
        <v>8470.3590000000004</v>
      </c>
      <c r="P37" s="141">
        <v>1383828.9542</v>
      </c>
      <c r="Q37" s="141">
        <v>4622888.0684300028</v>
      </c>
      <c r="R37" s="141">
        <v>3845925.2012999998</v>
      </c>
      <c r="S37" s="141">
        <v>739047.29874999996</v>
      </c>
      <c r="T37" s="141">
        <v>2366.5989</v>
      </c>
      <c r="U37" s="141">
        <v>36251.7336</v>
      </c>
      <c r="V37" s="167">
        <v>16511.560000000001</v>
      </c>
      <c r="W37" s="168">
        <v>15710.85</v>
      </c>
      <c r="X37" s="141">
        <v>53060</v>
      </c>
      <c r="Y37" s="141">
        <v>160728.19839999999</v>
      </c>
      <c r="Z37" s="141">
        <v>160728.19839999999</v>
      </c>
      <c r="AA37" s="141">
        <v>360141</v>
      </c>
      <c r="AB37" s="141">
        <v>53.846400000000003</v>
      </c>
      <c r="AC37" s="141">
        <v>1797736.0596</v>
      </c>
      <c r="AD37" s="141">
        <f t="shared" si="4"/>
        <v>44876169</v>
      </c>
      <c r="AE37" s="141">
        <v>35557366</v>
      </c>
      <c r="AF37" s="143">
        <v>1161732</v>
      </c>
      <c r="AG37" s="141">
        <v>8157071</v>
      </c>
      <c r="AH37" s="110">
        <f t="shared" si="1"/>
        <v>179544444.47204</v>
      </c>
      <c r="AI37" s="110"/>
      <c r="AJ37" s="110"/>
      <c r="AK37" s="111">
        <f t="shared" si="5"/>
        <v>113.58754296617357</v>
      </c>
      <c r="AL37" s="111" t="e">
        <f t="shared" si="6"/>
        <v>#DIV/0!</v>
      </c>
      <c r="AO37" s="46">
        <v>158067020.18856806</v>
      </c>
    </row>
    <row r="38" spans="1:53" ht="15.75" x14ac:dyDescent="0.25">
      <c r="A38" s="112"/>
      <c r="B38" s="114" t="s">
        <v>57</v>
      </c>
      <c r="C38" s="145">
        <f>SUM(C4:C37)</f>
        <v>53794958</v>
      </c>
      <c r="D38" s="145">
        <f t="shared" ref="D38:AJ38" si="7">SUM(D4:D37)</f>
        <v>77277617</v>
      </c>
      <c r="E38" s="170">
        <f t="shared" si="7"/>
        <v>92514477.231930017</v>
      </c>
      <c r="F38" s="145">
        <f t="shared" si="7"/>
        <v>27177801</v>
      </c>
      <c r="G38" s="145">
        <f t="shared" si="7"/>
        <v>2847541.7250000001</v>
      </c>
      <c r="H38" s="145">
        <f t="shared" si="7"/>
        <v>615319.39500000002</v>
      </c>
      <c r="I38" s="146">
        <f t="shared" si="7"/>
        <v>2232222.33</v>
      </c>
      <c r="J38" s="145">
        <f t="shared" si="7"/>
        <v>35406904.625690013</v>
      </c>
      <c r="K38" s="145">
        <f t="shared" si="7"/>
        <v>19915388.815060001</v>
      </c>
      <c r="L38" s="145">
        <f t="shared" si="7"/>
        <v>565174.16019999993</v>
      </c>
      <c r="M38" s="145">
        <f t="shared" si="7"/>
        <v>13078809.77032</v>
      </c>
      <c r="N38" s="145">
        <f t="shared" si="7"/>
        <v>2779046.4138400001</v>
      </c>
      <c r="O38" s="145">
        <f t="shared" si="7"/>
        <v>10050.3475</v>
      </c>
      <c r="P38" s="145">
        <f t="shared" si="7"/>
        <v>3482308.1232000003</v>
      </c>
      <c r="Q38" s="145">
        <f>SUM(Q4:Q37)</f>
        <v>6737944.0471800026</v>
      </c>
      <c r="R38" s="145">
        <f>SUM(R4:R37)</f>
        <v>5158620.2140499996</v>
      </c>
      <c r="S38" s="145">
        <f>SUM(S4:S37)</f>
        <v>1290300.6914300001</v>
      </c>
      <c r="T38" s="145">
        <f>SUM(T4:T37)</f>
        <v>247037.13990000001</v>
      </c>
      <c r="U38" s="145">
        <f>SUM(U4:U37)</f>
        <v>43791.612000000001</v>
      </c>
      <c r="V38" s="171">
        <f t="shared" si="7"/>
        <v>166567.00999999998</v>
      </c>
      <c r="W38" s="172">
        <f t="shared" si="7"/>
        <v>165766.29999999999</v>
      </c>
      <c r="X38" s="145">
        <f t="shared" si="7"/>
        <v>81659</v>
      </c>
      <c r="Y38" s="145">
        <f t="shared" si="7"/>
        <v>265427.99709999998</v>
      </c>
      <c r="Z38" s="145">
        <f t="shared" si="7"/>
        <v>265427.99709999998</v>
      </c>
      <c r="AA38" s="145">
        <f t="shared" si="7"/>
        <v>461704</v>
      </c>
      <c r="AB38" s="145">
        <f t="shared" si="7"/>
        <v>183.01190000000003</v>
      </c>
      <c r="AC38" s="145">
        <f t="shared" si="7"/>
        <v>5155621.6535</v>
      </c>
      <c r="AD38" s="145">
        <f t="shared" si="7"/>
        <v>66834457</v>
      </c>
      <c r="AE38" s="145">
        <f t="shared" si="7"/>
        <v>52807728</v>
      </c>
      <c r="AF38" s="145">
        <f t="shared" si="7"/>
        <v>1992261</v>
      </c>
      <c r="AG38" s="145">
        <f t="shared" si="7"/>
        <v>12034468</v>
      </c>
      <c r="AH38" s="115">
        <f t="shared" si="7"/>
        <v>295577130.88542998</v>
      </c>
      <c r="AI38" s="115">
        <f t="shared" si="7"/>
        <v>0</v>
      </c>
      <c r="AJ38" s="115">
        <f t="shared" si="7"/>
        <v>0</v>
      </c>
      <c r="AK38" s="111">
        <f t="shared" si="5"/>
        <v>114.73962482391819</v>
      </c>
      <c r="AL38" s="111">
        <f t="shared" si="6"/>
        <v>109.35629807496353</v>
      </c>
      <c r="AM38" s="147">
        <v>270288164.54888809</v>
      </c>
      <c r="AO38" s="147">
        <v>257606847.97342572</v>
      </c>
    </row>
    <row r="40" spans="1:53" x14ac:dyDescent="0.2">
      <c r="A40" s="116"/>
      <c r="B40" s="116"/>
      <c r="C40" s="149">
        <v>42708868</v>
      </c>
      <c r="D40" s="149"/>
      <c r="E40" s="116"/>
      <c r="F40" s="149"/>
      <c r="G40" s="149"/>
      <c r="H40" s="149"/>
      <c r="I40" s="149">
        <v>1770287</v>
      </c>
      <c r="J40" s="149">
        <v>35400811.784500003</v>
      </c>
      <c r="K40" s="149"/>
      <c r="L40" s="149">
        <v>341390</v>
      </c>
      <c r="M40" s="149">
        <v>6950443</v>
      </c>
      <c r="N40" s="149">
        <v>2417241</v>
      </c>
      <c r="O40" s="149">
        <v>5688</v>
      </c>
      <c r="P40" s="149">
        <v>3134459</v>
      </c>
      <c r="Q40" s="149"/>
      <c r="R40" s="149">
        <v>2938095</v>
      </c>
      <c r="S40" s="149">
        <v>1483995</v>
      </c>
      <c r="T40" s="149">
        <v>150073.15</v>
      </c>
      <c r="U40" s="149">
        <v>10213</v>
      </c>
      <c r="V40" s="174">
        <v>160898</v>
      </c>
      <c r="W40" s="175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16"/>
      <c r="AI40" s="116"/>
      <c r="AJ40" s="116"/>
      <c r="AK40" s="116"/>
      <c r="AL40" s="116"/>
      <c r="AM40" s="116"/>
      <c r="AN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</row>
  </sheetData>
  <conditionalFormatting sqref="AK4:AL38">
    <cfRule type="cellIs" dxfId="0" priority="1" operator="lessThan">
      <formula>100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zoomScale="90" workbookViewId="0">
      <pane xSplit="2" ySplit="9" topLeftCell="C25" activePane="bottomRight" state="frozen"/>
      <selection pane="topRight" activeCell="C1" sqref="C1"/>
      <selection pane="bottomLeft" activeCell="A12" sqref="A12"/>
      <selection pane="bottomRight" activeCell="C33" sqref="C33"/>
    </sheetView>
  </sheetViews>
  <sheetFormatPr defaultColWidth="9.140625" defaultRowHeight="12.75" x14ac:dyDescent="0.2"/>
  <cols>
    <col min="1" max="1" width="4.85546875" style="37" customWidth="1"/>
    <col min="2" max="2" width="20" style="37" customWidth="1"/>
    <col min="3" max="3" width="18" style="39" customWidth="1"/>
    <col min="4" max="4" width="13.42578125" style="39" customWidth="1"/>
    <col min="5" max="5" width="17" style="39" customWidth="1"/>
    <col min="6" max="6" width="13.28515625" style="39" customWidth="1"/>
    <col min="7" max="7" width="16.42578125" style="39" customWidth="1"/>
    <col min="8" max="8" width="14.5703125" style="39" customWidth="1"/>
    <col min="9" max="9" width="16.28515625" style="39" customWidth="1"/>
    <col min="10" max="10" width="13.85546875" style="39" customWidth="1"/>
    <col min="11" max="11" width="16.42578125" style="39" customWidth="1"/>
    <col min="12" max="12" width="13.28515625" style="39" customWidth="1"/>
    <col min="13" max="13" width="9.140625" style="37"/>
    <col min="14" max="14" width="7.42578125" style="37" customWidth="1"/>
    <col min="15" max="16384" width="9.140625" style="37"/>
  </cols>
  <sheetData>
    <row r="1" spans="1:13" x14ac:dyDescent="0.2">
      <c r="A1" s="307" t="s">
        <v>179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3" x14ac:dyDescent="0.2">
      <c r="A2" s="307" t="s">
        <v>180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</row>
    <row r="3" spans="1:13" x14ac:dyDescent="0.2">
      <c r="A3" s="308" t="s">
        <v>229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</row>
    <row r="4" spans="1:13" x14ac:dyDescent="0.2">
      <c r="B4" s="117" t="s">
        <v>228</v>
      </c>
      <c r="C4" s="127" t="s">
        <v>206</v>
      </c>
    </row>
    <row r="5" spans="1:13" ht="12.75" customHeight="1" x14ac:dyDescent="0.2">
      <c r="A5" s="309" t="s">
        <v>181</v>
      </c>
      <c r="B5" s="309" t="s">
        <v>72</v>
      </c>
      <c r="C5" s="314" t="s">
        <v>182</v>
      </c>
      <c r="D5" s="314"/>
      <c r="E5" s="314"/>
      <c r="F5" s="314"/>
      <c r="G5" s="314"/>
      <c r="H5" s="314"/>
      <c r="I5" s="314"/>
      <c r="J5" s="314"/>
      <c r="K5" s="314"/>
      <c r="L5" s="314"/>
    </row>
    <row r="6" spans="1:13" ht="25.5" customHeight="1" x14ac:dyDescent="0.2">
      <c r="A6" s="310"/>
      <c r="B6" s="310"/>
      <c r="C6" s="313" t="s">
        <v>237</v>
      </c>
      <c r="D6" s="313"/>
      <c r="E6" s="313" t="s">
        <v>226</v>
      </c>
      <c r="F6" s="313"/>
      <c r="G6" s="315" t="s">
        <v>183</v>
      </c>
      <c r="H6" s="316"/>
      <c r="I6" s="315" t="s">
        <v>205</v>
      </c>
      <c r="J6" s="316"/>
      <c r="K6" s="313" t="s">
        <v>227</v>
      </c>
      <c r="L6" s="313"/>
    </row>
    <row r="7" spans="1:13" ht="12.75" customHeight="1" x14ac:dyDescent="0.2">
      <c r="A7" s="310"/>
      <c r="B7" s="310"/>
      <c r="C7" s="312" t="s">
        <v>73</v>
      </c>
      <c r="D7" s="312" t="s">
        <v>184</v>
      </c>
      <c r="E7" s="312" t="s">
        <v>73</v>
      </c>
      <c r="F7" s="312" t="s">
        <v>184</v>
      </c>
      <c r="G7" s="312" t="s">
        <v>73</v>
      </c>
      <c r="H7" s="312" t="s">
        <v>184</v>
      </c>
      <c r="I7" s="312" t="s">
        <v>73</v>
      </c>
      <c r="J7" s="312" t="s">
        <v>184</v>
      </c>
      <c r="K7" s="312" t="s">
        <v>73</v>
      </c>
      <c r="L7" s="312" t="s">
        <v>184</v>
      </c>
    </row>
    <row r="8" spans="1:13" ht="17.25" customHeight="1" x14ac:dyDescent="0.2">
      <c r="A8" s="310"/>
      <c r="B8" s="310"/>
      <c r="C8" s="312"/>
      <c r="D8" s="312"/>
      <c r="E8" s="312"/>
      <c r="F8" s="312"/>
      <c r="G8" s="312"/>
      <c r="H8" s="312"/>
      <c r="I8" s="312"/>
      <c r="J8" s="312"/>
      <c r="K8" s="312"/>
      <c r="L8" s="312"/>
    </row>
    <row r="9" spans="1:13" ht="47.25" customHeight="1" x14ac:dyDescent="0.2">
      <c r="A9" s="311"/>
      <c r="B9" s="311"/>
      <c r="C9" s="312"/>
      <c r="D9" s="312"/>
      <c r="E9" s="312"/>
      <c r="F9" s="312"/>
      <c r="G9" s="312"/>
      <c r="H9" s="312"/>
      <c r="I9" s="312"/>
      <c r="J9" s="312"/>
      <c r="K9" s="312"/>
      <c r="L9" s="312"/>
    </row>
    <row r="10" spans="1:13" ht="15" x14ac:dyDescent="0.25">
      <c r="A10" s="40">
        <v>1</v>
      </c>
      <c r="B10" s="40" t="s">
        <v>24</v>
      </c>
      <c r="C10" s="41">
        <v>128380</v>
      </c>
      <c r="D10" s="41">
        <v>49926</v>
      </c>
      <c r="E10" s="41">
        <v>256277</v>
      </c>
      <c r="F10" s="41">
        <v>100664</v>
      </c>
      <c r="G10" s="41">
        <v>266528</v>
      </c>
      <c r="H10" s="41">
        <v>103651</v>
      </c>
      <c r="I10" s="41">
        <v>277191</v>
      </c>
      <c r="J10" s="41">
        <v>107795</v>
      </c>
      <c r="K10" s="41">
        <v>288277</v>
      </c>
      <c r="L10" s="41">
        <v>112108</v>
      </c>
      <c r="M10" s="118"/>
    </row>
    <row r="11" spans="1:13" ht="15" x14ac:dyDescent="0.25">
      <c r="A11" s="40">
        <v>2</v>
      </c>
      <c r="B11" s="40" t="s">
        <v>25</v>
      </c>
      <c r="C11" s="41">
        <v>286564</v>
      </c>
      <c r="D11" s="41">
        <v>172118</v>
      </c>
      <c r="E11" s="41">
        <v>290289</v>
      </c>
      <c r="F11" s="41">
        <v>174321</v>
      </c>
      <c r="G11" s="41">
        <v>294237</v>
      </c>
      <c r="H11" s="41">
        <v>176605</v>
      </c>
      <c r="I11" s="41">
        <v>298151</v>
      </c>
      <c r="J11" s="41">
        <v>178865</v>
      </c>
      <c r="K11" s="41">
        <v>302188</v>
      </c>
      <c r="L11" s="41">
        <v>181208</v>
      </c>
      <c r="M11" s="118"/>
    </row>
    <row r="12" spans="1:13" s="121" customFormat="1" ht="15" x14ac:dyDescent="0.25">
      <c r="A12" s="119">
        <v>3</v>
      </c>
      <c r="B12" s="40" t="s">
        <v>26</v>
      </c>
      <c r="C12" s="41">
        <v>276503.5</v>
      </c>
      <c r="D12" s="41">
        <v>45752.4</v>
      </c>
      <c r="E12" s="41">
        <v>280328</v>
      </c>
      <c r="F12" s="41">
        <v>48040</v>
      </c>
      <c r="G12" s="41">
        <v>293392</v>
      </c>
      <c r="H12" s="41">
        <v>50201</v>
      </c>
      <c r="I12" s="41">
        <v>305528.5</v>
      </c>
      <c r="J12" s="41">
        <v>52210</v>
      </c>
      <c r="K12" s="41">
        <v>318149.59999999998</v>
      </c>
      <c r="L12" s="41">
        <v>54298</v>
      </c>
      <c r="M12" s="120"/>
    </row>
    <row r="13" spans="1:13" ht="15" x14ac:dyDescent="0.25">
      <c r="A13" s="40">
        <v>4</v>
      </c>
      <c r="B13" s="40" t="s">
        <v>27</v>
      </c>
      <c r="C13" s="41">
        <v>58101</v>
      </c>
      <c r="D13" s="41">
        <v>2567</v>
      </c>
      <c r="E13" s="41">
        <v>60668</v>
      </c>
      <c r="F13" s="41">
        <v>2833</v>
      </c>
      <c r="G13" s="41">
        <v>63374</v>
      </c>
      <c r="H13" s="41">
        <v>3031</v>
      </c>
      <c r="I13" s="41">
        <v>66220</v>
      </c>
      <c r="J13" s="41">
        <v>3243</v>
      </c>
      <c r="K13" s="41">
        <v>69163</v>
      </c>
      <c r="L13" s="41">
        <v>3438</v>
      </c>
      <c r="M13" s="118"/>
    </row>
    <row r="14" spans="1:13" ht="15" x14ac:dyDescent="0.25">
      <c r="A14" s="40">
        <v>5</v>
      </c>
      <c r="B14" s="40" t="s">
        <v>28</v>
      </c>
      <c r="C14" s="41">
        <v>5263</v>
      </c>
      <c r="D14" s="41">
        <v>18170</v>
      </c>
      <c r="E14" s="41">
        <v>6000</v>
      </c>
      <c r="F14" s="41">
        <v>105200</v>
      </c>
      <c r="G14" s="41">
        <v>6100</v>
      </c>
      <c r="H14" s="41">
        <v>20050</v>
      </c>
      <c r="I14" s="41">
        <v>6400</v>
      </c>
      <c r="J14" s="41">
        <v>20200</v>
      </c>
      <c r="K14" s="41">
        <v>6700</v>
      </c>
      <c r="L14" s="41">
        <v>20500</v>
      </c>
      <c r="M14" s="118"/>
    </row>
    <row r="15" spans="1:13" ht="15" x14ac:dyDescent="0.25">
      <c r="A15" s="40">
        <v>6</v>
      </c>
      <c r="B15" s="40" t="s">
        <v>29</v>
      </c>
      <c r="C15" s="41">
        <v>408000</v>
      </c>
      <c r="D15" s="41">
        <v>2500</v>
      </c>
      <c r="E15" s="41">
        <v>420000</v>
      </c>
      <c r="F15" s="41">
        <v>2600</v>
      </c>
      <c r="G15" s="41">
        <v>443200</v>
      </c>
      <c r="H15" s="41">
        <v>2700</v>
      </c>
      <c r="I15" s="41">
        <v>469000</v>
      </c>
      <c r="J15" s="41">
        <v>2800</v>
      </c>
      <c r="K15" s="41">
        <v>500500</v>
      </c>
      <c r="L15" s="41">
        <v>2900</v>
      </c>
      <c r="M15" s="118"/>
    </row>
    <row r="16" spans="1:13" ht="15" x14ac:dyDescent="0.25">
      <c r="A16" s="40">
        <v>7</v>
      </c>
      <c r="B16" s="40" t="s">
        <v>30</v>
      </c>
      <c r="C16" s="41">
        <v>1965</v>
      </c>
      <c r="D16" s="41">
        <v>3460</v>
      </c>
      <c r="E16" s="41">
        <v>2050</v>
      </c>
      <c r="F16" s="41">
        <v>9580</v>
      </c>
      <c r="G16" s="41">
        <v>2150</v>
      </c>
      <c r="H16" s="41">
        <v>9795</v>
      </c>
      <c r="I16" s="41">
        <v>2256</v>
      </c>
      <c r="J16" s="41">
        <v>9920</v>
      </c>
      <c r="K16" s="41">
        <v>2390</v>
      </c>
      <c r="L16" s="41">
        <v>1970</v>
      </c>
      <c r="M16" s="118"/>
    </row>
    <row r="17" spans="1:15" ht="15" x14ac:dyDescent="0.25">
      <c r="A17" s="40">
        <v>8</v>
      </c>
      <c r="B17" s="40" t="s">
        <v>31</v>
      </c>
      <c r="C17" s="41">
        <v>109929</v>
      </c>
      <c r="D17" s="41">
        <v>7278</v>
      </c>
      <c r="E17" s="41">
        <v>392329</v>
      </c>
      <c r="F17" s="41">
        <v>7585</v>
      </c>
      <c r="G17" s="41">
        <v>401818</v>
      </c>
      <c r="H17" s="41">
        <v>7897</v>
      </c>
      <c r="I17" s="41">
        <v>415411</v>
      </c>
      <c r="J17" s="41">
        <v>8212</v>
      </c>
      <c r="K17" s="41">
        <v>431150</v>
      </c>
      <c r="L17" s="41">
        <v>8500</v>
      </c>
      <c r="M17" s="118"/>
    </row>
    <row r="18" spans="1:15" s="121" customFormat="1" ht="15" x14ac:dyDescent="0.25">
      <c r="A18" s="40">
        <v>9</v>
      </c>
      <c r="B18" s="40" t="s">
        <v>32</v>
      </c>
      <c r="C18" s="41">
        <v>385337.3</v>
      </c>
      <c r="D18" s="41">
        <v>3597842</v>
      </c>
      <c r="E18" s="41">
        <v>248008</v>
      </c>
      <c r="F18" s="41">
        <v>5497842</v>
      </c>
      <c r="G18" s="41">
        <v>250488.08000000002</v>
      </c>
      <c r="H18" s="41">
        <v>3665863</v>
      </c>
      <c r="I18" s="41">
        <v>252992.96080000003</v>
      </c>
      <c r="J18" s="41">
        <v>3734205</v>
      </c>
      <c r="K18" s="41">
        <v>255522.89040800004</v>
      </c>
      <c r="L18" s="41">
        <v>3832863</v>
      </c>
      <c r="M18" s="120"/>
    </row>
    <row r="19" spans="1:15" s="121" customFormat="1" ht="15" x14ac:dyDescent="0.25">
      <c r="A19" s="40">
        <v>10</v>
      </c>
      <c r="B19" s="40" t="s">
        <v>33</v>
      </c>
      <c r="C19" s="41">
        <v>20880</v>
      </c>
      <c r="D19" s="41">
        <v>1085</v>
      </c>
      <c r="E19" s="41">
        <v>100813</v>
      </c>
      <c r="F19" s="41">
        <v>1096</v>
      </c>
      <c r="G19" s="41">
        <v>102053</v>
      </c>
      <c r="H19" s="41">
        <v>1108</v>
      </c>
      <c r="I19" s="41">
        <v>103750</v>
      </c>
      <c r="J19" s="41">
        <v>1140</v>
      </c>
      <c r="K19" s="41">
        <v>105983</v>
      </c>
      <c r="L19" s="41">
        <v>1181</v>
      </c>
      <c r="M19" s="120"/>
    </row>
    <row r="20" spans="1:15" s="121" customFormat="1" ht="15" x14ac:dyDescent="0.25">
      <c r="A20" s="40">
        <v>11</v>
      </c>
      <c r="B20" s="40" t="s">
        <v>34</v>
      </c>
      <c r="C20" s="41">
        <v>179076</v>
      </c>
      <c r="D20" s="41">
        <v>58112</v>
      </c>
      <c r="E20" s="41">
        <v>182657</v>
      </c>
      <c r="F20" s="41">
        <v>59274</v>
      </c>
      <c r="G20" s="41">
        <v>188137</v>
      </c>
      <c r="H20" s="41">
        <v>61645</v>
      </c>
      <c r="I20" s="41">
        <v>188137</v>
      </c>
      <c r="J20" s="41">
        <v>64727</v>
      </c>
      <c r="K20" s="41">
        <v>201532</v>
      </c>
      <c r="L20" s="41">
        <v>68611</v>
      </c>
      <c r="M20" s="120"/>
    </row>
    <row r="21" spans="1:15" ht="15" x14ac:dyDescent="0.25">
      <c r="A21" s="40">
        <v>12</v>
      </c>
      <c r="B21" s="40" t="s">
        <v>35</v>
      </c>
      <c r="C21" s="41">
        <v>56182</v>
      </c>
      <c r="D21" s="41">
        <v>3418</v>
      </c>
      <c r="E21" s="41">
        <v>58429</v>
      </c>
      <c r="F21" s="41">
        <v>63555</v>
      </c>
      <c r="G21" s="41">
        <v>60766</v>
      </c>
      <c r="H21" s="41">
        <v>64697</v>
      </c>
      <c r="I21" s="41">
        <v>63197</v>
      </c>
      <c r="J21" s="41">
        <v>66145</v>
      </c>
      <c r="K21" s="41">
        <v>65725</v>
      </c>
      <c r="L21" s="41">
        <v>67600</v>
      </c>
      <c r="M21" s="118"/>
    </row>
    <row r="22" spans="1:15" ht="15" x14ac:dyDescent="0.25">
      <c r="A22" s="40">
        <v>13</v>
      </c>
      <c r="B22" s="40" t="s">
        <v>36</v>
      </c>
      <c r="C22" s="41">
        <v>1867684</v>
      </c>
      <c r="D22" s="41">
        <v>1165938</v>
      </c>
      <c r="E22" s="41">
        <v>2113498</v>
      </c>
      <c r="F22" s="41">
        <v>1048043</v>
      </c>
      <c r="G22" s="41">
        <v>2293145</v>
      </c>
      <c r="H22" s="41">
        <v>1137126</v>
      </c>
      <c r="I22" s="41">
        <v>2488063</v>
      </c>
      <c r="J22" s="41">
        <v>1233782</v>
      </c>
      <c r="K22" s="41">
        <v>2556160</v>
      </c>
      <c r="L22" s="41">
        <v>1340122</v>
      </c>
      <c r="M22" s="118"/>
      <c r="N22" s="122"/>
      <c r="O22" s="122"/>
    </row>
    <row r="23" spans="1:15" s="121" customFormat="1" ht="15" x14ac:dyDescent="0.25">
      <c r="A23" s="40">
        <v>14</v>
      </c>
      <c r="B23" s="40" t="s">
        <v>37</v>
      </c>
      <c r="C23" s="41">
        <v>11000</v>
      </c>
      <c r="D23" s="41">
        <v>2675</v>
      </c>
      <c r="E23" s="41">
        <v>12921.4</v>
      </c>
      <c r="F23" s="41">
        <v>2871.4</v>
      </c>
      <c r="G23" s="41">
        <v>14213.5</v>
      </c>
      <c r="H23" s="41">
        <v>3158.5</v>
      </c>
      <c r="I23" s="41">
        <v>15634.9</v>
      </c>
      <c r="J23" s="41">
        <v>3474.4</v>
      </c>
      <c r="K23" s="41">
        <v>17198.400000000001</v>
      </c>
      <c r="L23" s="41">
        <v>3821.8</v>
      </c>
      <c r="M23" s="120"/>
    </row>
    <row r="24" spans="1:15" ht="15" x14ac:dyDescent="0.25">
      <c r="A24" s="40">
        <v>15</v>
      </c>
      <c r="B24" s="40" t="s">
        <v>38</v>
      </c>
      <c r="C24" s="41">
        <v>797221</v>
      </c>
      <c r="D24" s="41">
        <v>233203</v>
      </c>
      <c r="E24" s="41">
        <v>856943</v>
      </c>
      <c r="F24" s="41">
        <v>242995</v>
      </c>
      <c r="G24" s="41">
        <v>896068</v>
      </c>
      <c r="H24" s="41">
        <v>253915</v>
      </c>
      <c r="I24" s="41">
        <v>933353</v>
      </c>
      <c r="J24" s="41">
        <v>265312</v>
      </c>
      <c r="K24" s="41">
        <v>971558</v>
      </c>
      <c r="L24" s="41">
        <v>275872</v>
      </c>
      <c r="M24" s="118"/>
    </row>
    <row r="25" spans="1:15" ht="15" x14ac:dyDescent="0.25">
      <c r="A25" s="40">
        <v>16</v>
      </c>
      <c r="B25" s="40" t="s">
        <v>39</v>
      </c>
      <c r="C25" s="41">
        <v>917375</v>
      </c>
      <c r="D25" s="41">
        <v>4500</v>
      </c>
      <c r="E25" s="41">
        <v>919000</v>
      </c>
      <c r="F25" s="41">
        <v>4690</v>
      </c>
      <c r="G25" s="41">
        <v>925200</v>
      </c>
      <c r="H25" s="41">
        <v>4830</v>
      </c>
      <c r="I25" s="41">
        <v>934000</v>
      </c>
      <c r="J25" s="41">
        <v>5000</v>
      </c>
      <c r="K25" s="41">
        <v>950000</v>
      </c>
      <c r="L25" s="41">
        <v>5190</v>
      </c>
      <c r="M25" s="118"/>
    </row>
    <row r="26" spans="1:15" s="121" customFormat="1" ht="15" x14ac:dyDescent="0.25">
      <c r="A26" s="40">
        <v>17</v>
      </c>
      <c r="B26" s="40" t="s">
        <v>40</v>
      </c>
      <c r="C26" s="41">
        <v>773763</v>
      </c>
      <c r="D26" s="41">
        <v>684</v>
      </c>
      <c r="E26" s="41">
        <v>1494041</v>
      </c>
      <c r="F26" s="41">
        <v>695</v>
      </c>
      <c r="G26" s="41">
        <v>998541</v>
      </c>
      <c r="H26" s="41">
        <v>710</v>
      </c>
      <c r="I26" s="41">
        <v>1009845</v>
      </c>
      <c r="J26" s="41">
        <v>725</v>
      </c>
      <c r="K26" s="41">
        <v>1021810</v>
      </c>
      <c r="L26" s="41">
        <v>738</v>
      </c>
      <c r="M26" s="120"/>
    </row>
    <row r="27" spans="1:15" ht="15" x14ac:dyDescent="0.25">
      <c r="A27" s="40">
        <v>18</v>
      </c>
      <c r="B27" s="40" t="s">
        <v>41</v>
      </c>
      <c r="C27" s="41">
        <v>134940</v>
      </c>
      <c r="D27" s="41">
        <v>11730</v>
      </c>
      <c r="E27" s="41">
        <v>140700</v>
      </c>
      <c r="F27" s="41">
        <v>12497</v>
      </c>
      <c r="G27" s="41">
        <v>146693</v>
      </c>
      <c r="H27" s="41">
        <v>12756</v>
      </c>
      <c r="I27" s="41">
        <v>153522</v>
      </c>
      <c r="J27" s="41">
        <v>13348</v>
      </c>
      <c r="K27" s="41">
        <v>161177</v>
      </c>
      <c r="L27" s="41">
        <v>13923</v>
      </c>
      <c r="M27" s="118"/>
    </row>
    <row r="28" spans="1:15" ht="15" x14ac:dyDescent="0.25">
      <c r="A28" s="40">
        <v>19</v>
      </c>
      <c r="B28" s="40" t="s">
        <v>42</v>
      </c>
      <c r="C28" s="41">
        <v>2996547</v>
      </c>
      <c r="D28" s="41">
        <v>180690</v>
      </c>
      <c r="E28" s="41">
        <v>3195697</v>
      </c>
      <c r="F28" s="41">
        <v>195870</v>
      </c>
      <c r="G28" s="41">
        <v>3280548</v>
      </c>
      <c r="H28" s="41">
        <v>27500</v>
      </c>
      <c r="I28" s="41">
        <v>3372200</v>
      </c>
      <c r="J28" s="41">
        <v>27840</v>
      </c>
      <c r="K28" s="41">
        <v>3472869</v>
      </c>
      <c r="L28" s="41">
        <v>28300</v>
      </c>
      <c r="M28" s="118"/>
    </row>
    <row r="29" spans="1:15" ht="15" x14ac:dyDescent="0.25">
      <c r="A29" s="40">
        <v>20</v>
      </c>
      <c r="B29" s="40" t="s">
        <v>43</v>
      </c>
      <c r="C29" s="41">
        <v>14309</v>
      </c>
      <c r="D29" s="41">
        <v>130104</v>
      </c>
      <c r="E29" s="41">
        <v>23908</v>
      </c>
      <c r="F29" s="41">
        <v>135045</v>
      </c>
      <c r="G29" s="41">
        <v>24554</v>
      </c>
      <c r="H29" s="41">
        <v>139501</v>
      </c>
      <c r="I29" s="41">
        <v>25809</v>
      </c>
      <c r="J29" s="41">
        <v>144105</v>
      </c>
      <c r="K29" s="41">
        <v>27128</v>
      </c>
      <c r="L29" s="41">
        <v>148860</v>
      </c>
      <c r="M29" s="118"/>
    </row>
    <row r="30" spans="1:15" ht="15" x14ac:dyDescent="0.25">
      <c r="A30" s="40">
        <v>21</v>
      </c>
      <c r="B30" s="40" t="s">
        <v>44</v>
      </c>
      <c r="C30" s="41">
        <v>5180</v>
      </c>
      <c r="D30" s="41">
        <v>0</v>
      </c>
      <c r="E30" s="41">
        <v>5430</v>
      </c>
      <c r="F30" s="41">
        <v>0</v>
      </c>
      <c r="G30" s="41">
        <v>5700</v>
      </c>
      <c r="H30" s="41">
        <v>0</v>
      </c>
      <c r="I30" s="41">
        <v>5985</v>
      </c>
      <c r="J30" s="41">
        <v>0</v>
      </c>
      <c r="K30" s="41">
        <v>6295</v>
      </c>
      <c r="L30" s="41">
        <v>0</v>
      </c>
      <c r="M30" s="118"/>
    </row>
    <row r="31" spans="1:15" ht="15" x14ac:dyDescent="0.25">
      <c r="A31" s="40">
        <v>22</v>
      </c>
      <c r="B31" s="40" t="s">
        <v>45</v>
      </c>
      <c r="C31" s="41">
        <v>240245</v>
      </c>
      <c r="D31" s="41">
        <v>5908</v>
      </c>
      <c r="E31" s="41">
        <v>245050</v>
      </c>
      <c r="F31" s="41">
        <v>6026</v>
      </c>
      <c r="G31" s="41">
        <v>255340</v>
      </c>
      <c r="H31" s="41">
        <v>6402</v>
      </c>
      <c r="I31" s="41">
        <v>266898</v>
      </c>
      <c r="J31" s="41">
        <v>6809</v>
      </c>
      <c r="K31" s="41">
        <v>280175</v>
      </c>
      <c r="L31" s="41">
        <v>7258</v>
      </c>
      <c r="M31" s="118"/>
    </row>
    <row r="32" spans="1:15" ht="15" x14ac:dyDescent="0.25">
      <c r="A32" s="40">
        <v>23</v>
      </c>
      <c r="B32" s="40" t="s">
        <v>46</v>
      </c>
      <c r="C32" s="41">
        <v>11306</v>
      </c>
      <c r="D32" s="41">
        <v>514</v>
      </c>
      <c r="E32" s="41">
        <v>12512</v>
      </c>
      <c r="F32" s="41">
        <v>220720</v>
      </c>
      <c r="G32" s="41">
        <v>13187</v>
      </c>
      <c r="H32" s="41">
        <v>230166</v>
      </c>
      <c r="I32" s="41">
        <v>14023</v>
      </c>
      <c r="J32" s="41">
        <v>240532</v>
      </c>
      <c r="K32" s="41">
        <v>15000</v>
      </c>
      <c r="L32" s="41">
        <v>251240</v>
      </c>
      <c r="M32" s="118"/>
    </row>
    <row r="33" spans="1:15" ht="15" x14ac:dyDescent="0.25">
      <c r="A33" s="40">
        <v>24</v>
      </c>
      <c r="B33" s="40" t="s">
        <v>47</v>
      </c>
      <c r="C33" s="41">
        <v>721815</v>
      </c>
      <c r="D33" s="41">
        <v>808252</v>
      </c>
      <c r="E33" s="41">
        <v>755243</v>
      </c>
      <c r="F33" s="41">
        <v>951382</v>
      </c>
      <c r="G33" s="41">
        <v>773872</v>
      </c>
      <c r="H33" s="41">
        <v>968110</v>
      </c>
      <c r="I33" s="41">
        <v>799812</v>
      </c>
      <c r="J33" s="41">
        <v>977420</v>
      </c>
      <c r="K33" s="41">
        <v>812433</v>
      </c>
      <c r="L33" s="41">
        <v>992196</v>
      </c>
      <c r="M33" s="118"/>
      <c r="O33" s="122"/>
    </row>
    <row r="34" spans="1:15" s="121" customFormat="1" ht="15" x14ac:dyDescent="0.25">
      <c r="A34" s="40">
        <v>25</v>
      </c>
      <c r="B34" s="40" t="s">
        <v>48</v>
      </c>
      <c r="C34" s="41">
        <v>18529</v>
      </c>
      <c r="D34" s="41">
        <v>0</v>
      </c>
      <c r="E34" s="41">
        <v>16060</v>
      </c>
      <c r="F34" s="41">
        <v>0</v>
      </c>
      <c r="G34" s="41">
        <v>16754</v>
      </c>
      <c r="H34" s="41">
        <v>0</v>
      </c>
      <c r="I34" s="41">
        <v>17327</v>
      </c>
      <c r="J34" s="41">
        <v>0</v>
      </c>
      <c r="K34" s="41">
        <v>17892</v>
      </c>
      <c r="L34" s="41">
        <v>0</v>
      </c>
      <c r="M34" s="120"/>
    </row>
    <row r="35" spans="1:15" ht="15" x14ac:dyDescent="0.25">
      <c r="A35" s="40">
        <v>26</v>
      </c>
      <c r="B35" s="40" t="s">
        <v>49</v>
      </c>
      <c r="C35" s="41">
        <v>7316925</v>
      </c>
      <c r="D35" s="41">
        <v>350000</v>
      </c>
      <c r="E35" s="41">
        <v>6725658</v>
      </c>
      <c r="F35" s="41">
        <v>357000</v>
      </c>
      <c r="G35" s="41">
        <v>6675382</v>
      </c>
      <c r="H35" s="41">
        <v>371280</v>
      </c>
      <c r="I35" s="41">
        <v>6571907</v>
      </c>
      <c r="J35" s="41">
        <v>382418</v>
      </c>
      <c r="K35" s="41">
        <v>6520213</v>
      </c>
      <c r="L35" s="41">
        <v>393891</v>
      </c>
      <c r="M35" s="118"/>
      <c r="N35" s="122"/>
      <c r="O35" s="122"/>
    </row>
    <row r="36" spans="1:15" ht="15" x14ac:dyDescent="0.25">
      <c r="A36" s="40">
        <v>27</v>
      </c>
      <c r="B36" s="40" t="s">
        <v>50</v>
      </c>
      <c r="C36" s="41">
        <v>486814</v>
      </c>
      <c r="D36" s="41">
        <v>438337</v>
      </c>
      <c r="E36" s="41">
        <v>490723</v>
      </c>
      <c r="F36" s="41">
        <v>442742</v>
      </c>
      <c r="G36" s="41">
        <v>494867</v>
      </c>
      <c r="H36" s="41">
        <v>445131</v>
      </c>
      <c r="I36" s="41">
        <v>498226</v>
      </c>
      <c r="J36" s="41">
        <v>449087</v>
      </c>
      <c r="K36" s="41">
        <v>505845</v>
      </c>
      <c r="L36" s="41">
        <v>457106</v>
      </c>
      <c r="M36" s="118"/>
      <c r="N36" s="122"/>
      <c r="O36" s="123"/>
    </row>
    <row r="37" spans="1:15" ht="15" x14ac:dyDescent="0.25">
      <c r="A37" s="40">
        <v>28</v>
      </c>
      <c r="B37" s="40" t="s">
        <v>51</v>
      </c>
      <c r="C37" s="41">
        <v>29452</v>
      </c>
      <c r="D37" s="41">
        <v>943</v>
      </c>
      <c r="E37" s="41">
        <v>20774</v>
      </c>
      <c r="F37" s="41">
        <v>1124</v>
      </c>
      <c r="G37" s="41">
        <v>22317</v>
      </c>
      <c r="H37" s="41">
        <v>1206</v>
      </c>
      <c r="I37" s="41">
        <v>23866</v>
      </c>
      <c r="J37" s="41">
        <v>1298</v>
      </c>
      <c r="K37" s="41">
        <v>25451</v>
      </c>
      <c r="L37" s="41">
        <v>1369</v>
      </c>
      <c r="M37" s="118"/>
      <c r="O37" s="123"/>
    </row>
    <row r="38" spans="1:15" ht="15" x14ac:dyDescent="0.25">
      <c r="A38" s="40">
        <v>29</v>
      </c>
      <c r="B38" s="40" t="s">
        <v>52</v>
      </c>
      <c r="C38" s="41">
        <v>40184.6</v>
      </c>
      <c r="D38" s="41">
        <v>7091.4</v>
      </c>
      <c r="E38" s="41">
        <v>45007</v>
      </c>
      <c r="F38" s="41">
        <v>7446</v>
      </c>
      <c r="G38" s="41">
        <v>50408</v>
      </c>
      <c r="H38" s="41">
        <v>7818</v>
      </c>
      <c r="I38" s="41">
        <v>56456</v>
      </c>
      <c r="J38" s="41">
        <v>8209</v>
      </c>
      <c r="K38" s="41">
        <v>63231</v>
      </c>
      <c r="L38" s="41">
        <v>8620</v>
      </c>
      <c r="M38" s="118"/>
    </row>
    <row r="39" spans="1:15" ht="15" x14ac:dyDescent="0.25">
      <c r="A39" s="40">
        <v>30</v>
      </c>
      <c r="B39" s="40" t="s">
        <v>53</v>
      </c>
      <c r="C39" s="41">
        <v>521450</v>
      </c>
      <c r="D39" s="41">
        <v>3750</v>
      </c>
      <c r="E39" s="41">
        <v>474130</v>
      </c>
      <c r="F39" s="41">
        <v>1850</v>
      </c>
      <c r="G39" s="41">
        <v>464523</v>
      </c>
      <c r="H39" s="41">
        <v>1550</v>
      </c>
      <c r="I39" s="41">
        <v>470995</v>
      </c>
      <c r="J39" s="41">
        <v>1550</v>
      </c>
      <c r="K39" s="41">
        <v>486546</v>
      </c>
      <c r="L39" s="41">
        <v>1550</v>
      </c>
      <c r="M39" s="118"/>
    </row>
    <row r="40" spans="1:15" ht="15" x14ac:dyDescent="0.25">
      <c r="A40" s="40">
        <v>31</v>
      </c>
      <c r="B40" s="40" t="s">
        <v>54</v>
      </c>
      <c r="C40" s="41">
        <v>95763</v>
      </c>
      <c r="D40" s="41">
        <v>6113</v>
      </c>
      <c r="E40" s="41">
        <v>97112</v>
      </c>
      <c r="F40" s="41">
        <v>10231</v>
      </c>
      <c r="G40" s="41">
        <v>110134</v>
      </c>
      <c r="H40" s="41">
        <v>12277</v>
      </c>
      <c r="I40" s="41">
        <v>140561</v>
      </c>
      <c r="J40" s="41">
        <v>14733</v>
      </c>
      <c r="K40" s="41">
        <v>186674</v>
      </c>
      <c r="L40" s="41">
        <v>17679</v>
      </c>
      <c r="M40" s="118"/>
    </row>
    <row r="41" spans="1:15" ht="15" x14ac:dyDescent="0.25">
      <c r="A41" s="40">
        <v>32</v>
      </c>
      <c r="B41" s="40" t="s">
        <v>169</v>
      </c>
      <c r="C41" s="41">
        <v>645891</v>
      </c>
      <c r="D41" s="41">
        <v>54455</v>
      </c>
      <c r="E41" s="41">
        <v>648015</v>
      </c>
      <c r="F41" s="41">
        <v>56593</v>
      </c>
      <c r="G41" s="41">
        <v>649985</v>
      </c>
      <c r="H41" s="41">
        <v>58849</v>
      </c>
      <c r="I41" s="41">
        <v>652619</v>
      </c>
      <c r="J41" s="41">
        <v>61203</v>
      </c>
      <c r="K41" s="41">
        <v>655113</v>
      </c>
      <c r="L41" s="41">
        <v>63227</v>
      </c>
      <c r="M41" s="118"/>
    </row>
    <row r="42" spans="1:15" ht="15" x14ac:dyDescent="0.25">
      <c r="A42" s="40">
        <v>33</v>
      </c>
      <c r="B42" s="40" t="s">
        <v>55</v>
      </c>
      <c r="C42" s="41">
        <v>194945.4</v>
      </c>
      <c r="D42" s="41">
        <v>28551010</v>
      </c>
      <c r="E42" s="41">
        <v>196895</v>
      </c>
      <c r="F42" s="41">
        <v>24444285</v>
      </c>
      <c r="G42" s="41">
        <v>198864</v>
      </c>
      <c r="H42" s="41">
        <v>35132388</v>
      </c>
      <c r="I42" s="41">
        <v>200853</v>
      </c>
      <c r="J42" s="41">
        <v>40485115</v>
      </c>
      <c r="K42" s="41">
        <v>202862</v>
      </c>
      <c r="L42" s="41">
        <v>40889865</v>
      </c>
      <c r="M42" s="118"/>
    </row>
    <row r="43" spans="1:15" s="121" customFormat="1" ht="15" x14ac:dyDescent="0.25">
      <c r="A43" s="40">
        <v>34</v>
      </c>
      <c r="B43" s="42" t="s">
        <v>56</v>
      </c>
      <c r="C43" s="41">
        <v>34535825</v>
      </c>
      <c r="D43" s="41">
        <v>45593000</v>
      </c>
      <c r="E43" s="41">
        <v>35649790</v>
      </c>
      <c r="F43" s="41">
        <v>50531559</v>
      </c>
      <c r="G43" s="41">
        <v>36938732</v>
      </c>
      <c r="H43" s="41">
        <v>51034169</v>
      </c>
      <c r="I43" s="41">
        <v>38040587</v>
      </c>
      <c r="J43" s="41">
        <v>53423145</v>
      </c>
      <c r="K43" s="41">
        <v>40106805</v>
      </c>
      <c r="L43" s="41">
        <v>55657149</v>
      </c>
      <c r="M43" s="120"/>
    </row>
    <row r="44" spans="1:15" ht="14.25" x14ac:dyDescent="0.2">
      <c r="A44" s="43"/>
      <c r="B44" s="43" t="s">
        <v>57</v>
      </c>
      <c r="C44" s="180">
        <v>54293344.799999997</v>
      </c>
      <c r="D44" s="180">
        <v>81511125.799999997</v>
      </c>
      <c r="E44" s="180">
        <v>56436955.399999999</v>
      </c>
      <c r="F44" s="180">
        <v>84746254.400000006</v>
      </c>
      <c r="G44" s="180">
        <v>57621270.579999998</v>
      </c>
      <c r="H44" s="180">
        <v>94016085.5</v>
      </c>
      <c r="I44" s="180">
        <v>59140776.360799998</v>
      </c>
      <c r="J44" s="180">
        <v>101994567.40000001</v>
      </c>
      <c r="K44" s="180">
        <v>61609715.890408002</v>
      </c>
      <c r="L44" s="180">
        <v>104913153.8</v>
      </c>
      <c r="M44" s="118"/>
    </row>
    <row r="45" spans="1:15" ht="13.5" x14ac:dyDescent="0.25">
      <c r="A45" s="38"/>
      <c r="C45" s="44"/>
      <c r="D45" s="125"/>
      <c r="E45" s="125"/>
      <c r="F45" s="126"/>
      <c r="G45" s="125"/>
      <c r="H45" s="126"/>
      <c r="I45" s="125"/>
      <c r="J45" s="126"/>
      <c r="K45" s="125"/>
      <c r="L45" s="126"/>
      <c r="M45" s="118"/>
    </row>
    <row r="46" spans="1:15" ht="15" x14ac:dyDescent="0.25">
      <c r="B46" s="181" t="s">
        <v>238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118"/>
    </row>
    <row r="47" spans="1:15" x14ac:dyDescent="0.2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118"/>
    </row>
    <row r="48" spans="1:15" x14ac:dyDescent="0.2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3:13" x14ac:dyDescent="0.2">
      <c r="C49" s="44"/>
      <c r="D49" s="44"/>
      <c r="E49" s="44"/>
      <c r="F49" s="44"/>
      <c r="G49" s="124"/>
      <c r="H49" s="44"/>
      <c r="I49" s="44"/>
      <c r="J49" s="44"/>
      <c r="K49" s="44"/>
      <c r="L49" s="44"/>
      <c r="M49" s="44"/>
    </row>
    <row r="50" spans="3:13" x14ac:dyDescent="0.2"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118"/>
    </row>
    <row r="51" spans="3:13" x14ac:dyDescent="0.2"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118"/>
    </row>
    <row r="52" spans="3:13" x14ac:dyDescent="0.2"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118"/>
    </row>
    <row r="53" spans="3:13" x14ac:dyDescent="0.2"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118"/>
    </row>
    <row r="54" spans="3:13" x14ac:dyDescent="0.2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118"/>
    </row>
    <row r="55" spans="3:13" x14ac:dyDescent="0.2"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118"/>
    </row>
    <row r="56" spans="3:13" x14ac:dyDescent="0.2"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118"/>
    </row>
    <row r="57" spans="3:13" x14ac:dyDescent="0.2"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118"/>
    </row>
    <row r="58" spans="3:13" x14ac:dyDescent="0.2"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118"/>
    </row>
    <row r="59" spans="3:13" x14ac:dyDescent="0.2"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118"/>
    </row>
    <row r="60" spans="3:13" x14ac:dyDescent="0.2"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118"/>
    </row>
    <row r="61" spans="3:13" x14ac:dyDescent="0.2"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118"/>
    </row>
    <row r="62" spans="3:13" x14ac:dyDescent="0.2"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118"/>
    </row>
    <row r="63" spans="3:13" x14ac:dyDescent="0.2"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118"/>
    </row>
    <row r="64" spans="3:13" x14ac:dyDescent="0.2"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118"/>
    </row>
    <row r="65" spans="3:13" x14ac:dyDescent="0.2"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118"/>
    </row>
    <row r="66" spans="3:13" x14ac:dyDescent="0.2"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118"/>
    </row>
    <row r="67" spans="3:13" x14ac:dyDescent="0.2"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118"/>
    </row>
    <row r="68" spans="3:13" x14ac:dyDescent="0.2"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118"/>
    </row>
    <row r="69" spans="3:13" x14ac:dyDescent="0.2"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118"/>
    </row>
    <row r="70" spans="3:13" x14ac:dyDescent="0.2"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118"/>
    </row>
    <row r="71" spans="3:13" x14ac:dyDescent="0.2"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118"/>
    </row>
    <row r="72" spans="3:13" x14ac:dyDescent="0.2"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118"/>
    </row>
    <row r="73" spans="3:13" x14ac:dyDescent="0.2"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118"/>
    </row>
    <row r="74" spans="3:13" x14ac:dyDescent="0.2"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118"/>
    </row>
    <row r="75" spans="3:13" x14ac:dyDescent="0.2"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118"/>
    </row>
    <row r="76" spans="3:13" x14ac:dyDescent="0.2"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118"/>
    </row>
    <row r="77" spans="3:13" x14ac:dyDescent="0.2"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118"/>
    </row>
    <row r="78" spans="3:13" x14ac:dyDescent="0.2"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118"/>
    </row>
    <row r="79" spans="3:13" x14ac:dyDescent="0.2"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118"/>
    </row>
    <row r="80" spans="3:13" x14ac:dyDescent="0.2"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118"/>
    </row>
    <row r="81" spans="3:13" x14ac:dyDescent="0.2"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118"/>
    </row>
    <row r="82" spans="3:13" x14ac:dyDescent="0.2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118"/>
    </row>
    <row r="83" spans="3:13" x14ac:dyDescent="0.2"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118"/>
    </row>
    <row r="84" spans="3:13" x14ac:dyDescent="0.2"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118"/>
    </row>
    <row r="85" spans="3:13" x14ac:dyDescent="0.2"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118"/>
    </row>
    <row r="86" spans="3:13" x14ac:dyDescent="0.2"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118"/>
    </row>
    <row r="87" spans="3:13" x14ac:dyDescent="0.2"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118"/>
    </row>
    <row r="88" spans="3:13" x14ac:dyDescent="0.2"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118"/>
    </row>
    <row r="89" spans="3:13" x14ac:dyDescent="0.2"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118"/>
    </row>
    <row r="90" spans="3:13" x14ac:dyDescent="0.2"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118"/>
    </row>
    <row r="91" spans="3:13" x14ac:dyDescent="0.2"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118"/>
    </row>
    <row r="92" spans="3:13" x14ac:dyDescent="0.2"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118"/>
    </row>
    <row r="93" spans="3:13" x14ac:dyDescent="0.2"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118"/>
    </row>
    <row r="94" spans="3:13" x14ac:dyDescent="0.2"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118"/>
    </row>
    <row r="95" spans="3:13" x14ac:dyDescent="0.2"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118"/>
    </row>
    <row r="96" spans="3:13" x14ac:dyDescent="0.2"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118"/>
    </row>
    <row r="97" spans="3:13" x14ac:dyDescent="0.2"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118"/>
    </row>
    <row r="98" spans="3:13" x14ac:dyDescent="0.2"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118"/>
    </row>
    <row r="99" spans="3:13" x14ac:dyDescent="0.2"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118"/>
    </row>
    <row r="100" spans="3:13" x14ac:dyDescent="0.2"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118"/>
    </row>
    <row r="101" spans="3:13" x14ac:dyDescent="0.2"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118"/>
    </row>
    <row r="102" spans="3:13" x14ac:dyDescent="0.2"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118"/>
    </row>
    <row r="103" spans="3:13" x14ac:dyDescent="0.2"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118"/>
    </row>
    <row r="104" spans="3:13" x14ac:dyDescent="0.2"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118"/>
    </row>
    <row r="105" spans="3:13" x14ac:dyDescent="0.2"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118"/>
    </row>
    <row r="106" spans="3:13" x14ac:dyDescent="0.2"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118"/>
    </row>
    <row r="107" spans="3:13" x14ac:dyDescent="0.2"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118"/>
    </row>
    <row r="108" spans="3:13" x14ac:dyDescent="0.2"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118"/>
    </row>
    <row r="109" spans="3:13" x14ac:dyDescent="0.2"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118"/>
    </row>
    <row r="110" spans="3:13" x14ac:dyDescent="0.2"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118"/>
    </row>
    <row r="111" spans="3:13" x14ac:dyDescent="0.2"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118"/>
    </row>
    <row r="112" spans="3:13" x14ac:dyDescent="0.2"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118"/>
    </row>
    <row r="113" spans="3:13" x14ac:dyDescent="0.2"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118"/>
    </row>
    <row r="114" spans="3:13" x14ac:dyDescent="0.2"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118"/>
    </row>
    <row r="115" spans="3:13" x14ac:dyDescent="0.2"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118"/>
    </row>
    <row r="116" spans="3:13" x14ac:dyDescent="0.2"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118"/>
    </row>
    <row r="117" spans="3:13" x14ac:dyDescent="0.2"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118"/>
    </row>
    <row r="118" spans="3:13" x14ac:dyDescent="0.2"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118"/>
    </row>
    <row r="119" spans="3:13" x14ac:dyDescent="0.2"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118"/>
    </row>
    <row r="120" spans="3:13" x14ac:dyDescent="0.2"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118"/>
    </row>
    <row r="121" spans="3:13" x14ac:dyDescent="0.2"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118"/>
    </row>
    <row r="122" spans="3:13" x14ac:dyDescent="0.2"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118"/>
    </row>
    <row r="123" spans="3:13" x14ac:dyDescent="0.2"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118"/>
    </row>
    <row r="124" spans="3:13" x14ac:dyDescent="0.2"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118"/>
    </row>
    <row r="125" spans="3:13" x14ac:dyDescent="0.2"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118"/>
    </row>
    <row r="126" spans="3:13" x14ac:dyDescent="0.2"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118"/>
    </row>
    <row r="127" spans="3:13" x14ac:dyDescent="0.2"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118"/>
    </row>
    <row r="128" spans="3:13" x14ac:dyDescent="0.2"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118"/>
    </row>
    <row r="129" spans="3:13" x14ac:dyDescent="0.2"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118"/>
    </row>
    <row r="130" spans="3:13" x14ac:dyDescent="0.2"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118"/>
    </row>
    <row r="131" spans="3:13" x14ac:dyDescent="0.2"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118"/>
    </row>
    <row r="132" spans="3:13" x14ac:dyDescent="0.2"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118"/>
    </row>
    <row r="133" spans="3:13" x14ac:dyDescent="0.2"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118"/>
    </row>
    <row r="134" spans="3:13" x14ac:dyDescent="0.2"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118"/>
    </row>
    <row r="135" spans="3:13" x14ac:dyDescent="0.2"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118"/>
    </row>
    <row r="136" spans="3:13" x14ac:dyDescent="0.2"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118"/>
    </row>
    <row r="137" spans="3:13" x14ac:dyDescent="0.2"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118"/>
    </row>
    <row r="138" spans="3:13" x14ac:dyDescent="0.2"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118"/>
    </row>
    <row r="139" spans="3:13" x14ac:dyDescent="0.2"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118"/>
    </row>
    <row r="140" spans="3:13" x14ac:dyDescent="0.2"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118"/>
    </row>
    <row r="141" spans="3:13" x14ac:dyDescent="0.2"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118"/>
    </row>
    <row r="142" spans="3:13" x14ac:dyDescent="0.2"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118"/>
    </row>
    <row r="143" spans="3:13" x14ac:dyDescent="0.2"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118"/>
    </row>
    <row r="144" spans="3:13" x14ac:dyDescent="0.2"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118"/>
    </row>
  </sheetData>
  <mergeCells count="21">
    <mergeCell ref="K6:L6"/>
    <mergeCell ref="C7:C9"/>
    <mergeCell ref="G6:H6"/>
    <mergeCell ref="D7:D9"/>
    <mergeCell ref="F7:F9"/>
    <mergeCell ref="A1:L1"/>
    <mergeCell ref="A2:L2"/>
    <mergeCell ref="A3:L3"/>
    <mergeCell ref="A5:A9"/>
    <mergeCell ref="B5:B9"/>
    <mergeCell ref="H7:H9"/>
    <mergeCell ref="C6:D6"/>
    <mergeCell ref="J7:J9"/>
    <mergeCell ref="E7:E9"/>
    <mergeCell ref="L7:L9"/>
    <mergeCell ref="C5:L5"/>
    <mergeCell ref="G7:G9"/>
    <mergeCell ref="E6:F6"/>
    <mergeCell ref="I7:I9"/>
    <mergeCell ref="I6:J6"/>
    <mergeCell ref="K7:K9"/>
  </mergeCells>
  <pageMargins left="0.43307086614173229" right="0.19685039370078741" top="0.62" bottom="0.19685039370078741" header="1.0236220472440944" footer="0.1574803149606299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31" workbookViewId="0">
      <selection activeCell="C48" sqref="C48"/>
    </sheetView>
  </sheetViews>
  <sheetFormatPr defaultRowHeight="12.75" x14ac:dyDescent="0.2"/>
  <cols>
    <col min="1" max="1" width="45.5703125" style="150" customWidth="1"/>
    <col min="2" max="7" width="21.5703125" style="150" customWidth="1"/>
    <col min="8" max="8" width="8.85546875" style="150"/>
  </cols>
  <sheetData>
    <row r="1" spans="1:8" x14ac:dyDescent="0.2">
      <c r="A1" s="150" t="s">
        <v>215</v>
      </c>
    </row>
    <row r="2" spans="1:8" x14ac:dyDescent="0.2">
      <c r="A2" s="150" t="s">
        <v>235</v>
      </c>
    </row>
    <row r="3" spans="1:8" x14ac:dyDescent="0.2">
      <c r="A3" s="150" t="s">
        <v>230</v>
      </c>
    </row>
    <row r="4" spans="1:8" x14ac:dyDescent="0.2">
      <c r="A4" s="150" t="s">
        <v>170</v>
      </c>
    </row>
    <row r="5" spans="1:8" x14ac:dyDescent="0.2">
      <c r="A5" s="150" t="s">
        <v>231</v>
      </c>
    </row>
    <row r="7" spans="1:8" x14ac:dyDescent="0.2">
      <c r="B7" s="317" t="s">
        <v>171</v>
      </c>
      <c r="C7" s="318"/>
      <c r="D7" s="318"/>
      <c r="E7" s="318"/>
      <c r="F7" s="318"/>
      <c r="G7" s="319"/>
    </row>
    <row r="8" spans="1:8" ht="85.9" customHeight="1" x14ac:dyDescent="0.2">
      <c r="A8" s="176" t="s">
        <v>172</v>
      </c>
      <c r="B8" s="177" t="s">
        <v>173</v>
      </c>
      <c r="C8" s="177" t="s">
        <v>174</v>
      </c>
      <c r="D8" s="177" t="s">
        <v>175</v>
      </c>
      <c r="E8" s="177" t="s">
        <v>176</v>
      </c>
      <c r="F8" s="177" t="s">
        <v>177</v>
      </c>
      <c r="G8" s="177" t="s">
        <v>178</v>
      </c>
      <c r="H8" s="178"/>
    </row>
    <row r="9" spans="1:8" x14ac:dyDescent="0.2">
      <c r="A9" s="179" t="s">
        <v>156</v>
      </c>
      <c r="B9" s="153">
        <v>2232521.4591999999</v>
      </c>
      <c r="C9" s="153">
        <v>13633.46991</v>
      </c>
      <c r="D9" s="153">
        <v>13.247999999999999</v>
      </c>
      <c r="E9" s="153">
        <v>2072514.5584100001</v>
      </c>
      <c r="F9" s="153">
        <v>142724.144</v>
      </c>
      <c r="G9" s="153">
        <v>3636.0388800000001</v>
      </c>
    </row>
    <row r="10" spans="1:8" x14ac:dyDescent="0.2">
      <c r="A10" s="179" t="s">
        <v>58</v>
      </c>
      <c r="B10" s="153">
        <v>15677.830910000001</v>
      </c>
      <c r="C10" s="153">
        <v>13435.76591</v>
      </c>
      <c r="D10" s="153"/>
      <c r="E10" s="153">
        <v>2242.0650000000001</v>
      </c>
      <c r="F10" s="153"/>
      <c r="G10" s="153"/>
    </row>
    <row r="11" spans="1:8" x14ac:dyDescent="0.2">
      <c r="A11" s="179" t="s">
        <v>59</v>
      </c>
      <c r="B11" s="153">
        <v>142724.144</v>
      </c>
      <c r="C11" s="153"/>
      <c r="D11" s="153"/>
      <c r="E11" s="153"/>
      <c r="F11" s="153">
        <v>142724.144</v>
      </c>
      <c r="G11" s="153"/>
    </row>
    <row r="12" spans="1:8" x14ac:dyDescent="0.2">
      <c r="A12" s="179" t="s">
        <v>60</v>
      </c>
      <c r="B12" s="153">
        <v>15079.617330000001</v>
      </c>
      <c r="C12" s="153"/>
      <c r="D12" s="153"/>
      <c r="E12" s="153">
        <v>15049.155470000002</v>
      </c>
      <c r="F12" s="153"/>
      <c r="G12" s="153">
        <v>30.461860000000001</v>
      </c>
    </row>
    <row r="13" spans="1:8" x14ac:dyDescent="0.2">
      <c r="A13" s="179" t="s">
        <v>61</v>
      </c>
      <c r="B13" s="153">
        <v>1.354E-2</v>
      </c>
      <c r="C13" s="153"/>
      <c r="D13" s="153"/>
      <c r="E13" s="153">
        <v>1.354E-2</v>
      </c>
      <c r="F13" s="153"/>
      <c r="G13" s="153"/>
    </row>
    <row r="14" spans="1:8" x14ac:dyDescent="0.2">
      <c r="A14" s="179" t="s">
        <v>62</v>
      </c>
      <c r="B14" s="153">
        <v>221.76</v>
      </c>
      <c r="C14" s="153"/>
      <c r="D14" s="153"/>
      <c r="E14" s="153">
        <v>221.76</v>
      </c>
      <c r="F14" s="153"/>
      <c r="G14" s="153"/>
    </row>
    <row r="15" spans="1:8" x14ac:dyDescent="0.2">
      <c r="A15" s="179" t="s">
        <v>63</v>
      </c>
      <c r="B15" s="153">
        <v>274390.125</v>
      </c>
      <c r="C15" s="153"/>
      <c r="D15" s="153"/>
      <c r="E15" s="153">
        <v>274390.125</v>
      </c>
      <c r="F15" s="153"/>
      <c r="G15" s="153"/>
    </row>
    <row r="16" spans="1:8" x14ac:dyDescent="0.2">
      <c r="A16" s="179" t="s">
        <v>64</v>
      </c>
      <c r="B16" s="153">
        <v>197.70400000000001</v>
      </c>
      <c r="C16" s="153">
        <v>197.70400000000001</v>
      </c>
      <c r="D16" s="153"/>
      <c r="E16" s="153"/>
      <c r="F16" s="153"/>
      <c r="G16" s="153"/>
    </row>
    <row r="17" spans="1:7" x14ac:dyDescent="0.2">
      <c r="A17" s="179" t="s">
        <v>65</v>
      </c>
      <c r="B17" s="153">
        <v>508.35</v>
      </c>
      <c r="C17" s="153"/>
      <c r="D17" s="153"/>
      <c r="E17" s="153">
        <v>508.35</v>
      </c>
      <c r="F17" s="153"/>
      <c r="G17" s="153"/>
    </row>
    <row r="18" spans="1:7" x14ac:dyDescent="0.2">
      <c r="A18" s="179" t="s">
        <v>66</v>
      </c>
      <c r="B18" s="153">
        <v>119.72027</v>
      </c>
      <c r="C18" s="153"/>
      <c r="D18" s="153"/>
      <c r="E18" s="153">
        <v>119.72027</v>
      </c>
      <c r="F18" s="153"/>
      <c r="G18" s="153"/>
    </row>
    <row r="19" spans="1:7" x14ac:dyDescent="0.2">
      <c r="A19" s="179" t="s">
        <v>67</v>
      </c>
      <c r="B19" s="153">
        <v>419.98750000000001</v>
      </c>
      <c r="C19" s="153"/>
      <c r="D19" s="153"/>
      <c r="E19" s="153">
        <v>419.98750000000001</v>
      </c>
      <c r="F19" s="153"/>
      <c r="G19" s="153"/>
    </row>
    <row r="20" spans="1:7" x14ac:dyDescent="0.2">
      <c r="A20" s="179" t="s">
        <v>68</v>
      </c>
      <c r="B20" s="153">
        <v>457.8</v>
      </c>
      <c r="C20" s="153"/>
      <c r="D20" s="153"/>
      <c r="E20" s="153">
        <v>457.8</v>
      </c>
      <c r="F20" s="153"/>
      <c r="G20" s="153"/>
    </row>
    <row r="21" spans="1:7" x14ac:dyDescent="0.2">
      <c r="A21" s="179" t="s">
        <v>69</v>
      </c>
      <c r="B21" s="153">
        <v>1755789.1897100001</v>
      </c>
      <c r="C21" s="153"/>
      <c r="D21" s="153">
        <v>13.247999999999999</v>
      </c>
      <c r="E21" s="153">
        <v>1752170.36469</v>
      </c>
      <c r="F21" s="153"/>
      <c r="G21" s="153">
        <v>3605.5770200000006</v>
      </c>
    </row>
    <row r="22" spans="1:7" x14ac:dyDescent="0.2">
      <c r="A22" s="179" t="s">
        <v>70</v>
      </c>
      <c r="B22" s="153">
        <v>1422.7519399999999</v>
      </c>
      <c r="C22" s="153"/>
      <c r="D22" s="153"/>
      <c r="E22" s="153">
        <v>1422.7519399999999</v>
      </c>
      <c r="F22" s="153"/>
      <c r="G22" s="153"/>
    </row>
    <row r="23" spans="1:7" x14ac:dyDescent="0.2">
      <c r="A23" s="179" t="s">
        <v>71</v>
      </c>
      <c r="B23" s="153">
        <v>25512.465</v>
      </c>
      <c r="C23" s="153"/>
      <c r="D23" s="153"/>
      <c r="E23" s="153">
        <v>25512.465</v>
      </c>
      <c r="F23" s="153"/>
      <c r="G23" s="153"/>
    </row>
    <row r="26" spans="1:7" x14ac:dyDescent="0.2">
      <c r="A26" s="150" t="s">
        <v>232</v>
      </c>
    </row>
    <row r="27" spans="1:7" x14ac:dyDescent="0.2">
      <c r="A27" s="150" t="s">
        <v>233</v>
      </c>
    </row>
    <row r="28" spans="1:7" x14ac:dyDescent="0.2">
      <c r="A28" s="150" t="s">
        <v>236</v>
      </c>
    </row>
    <row r="29" spans="1:7" x14ac:dyDescent="0.2">
      <c r="A29" s="150" t="s">
        <v>170</v>
      </c>
    </row>
    <row r="30" spans="1:7" x14ac:dyDescent="0.2">
      <c r="A30" s="150" t="s">
        <v>234</v>
      </c>
    </row>
    <row r="32" spans="1:7" x14ac:dyDescent="0.2">
      <c r="B32" s="320" t="s">
        <v>171</v>
      </c>
      <c r="C32" s="320"/>
      <c r="D32" s="320"/>
      <c r="E32" s="320"/>
      <c r="F32" s="320"/>
    </row>
    <row r="33" spans="1:6" ht="225" x14ac:dyDescent="0.2">
      <c r="A33" s="151" t="s">
        <v>172</v>
      </c>
      <c r="B33" s="152" t="s">
        <v>174</v>
      </c>
      <c r="C33" s="152" t="s">
        <v>175</v>
      </c>
      <c r="D33" s="152" t="s">
        <v>176</v>
      </c>
      <c r="E33" s="152" t="s">
        <v>177</v>
      </c>
      <c r="F33" s="152" t="s">
        <v>178</v>
      </c>
    </row>
    <row r="34" spans="1:6" x14ac:dyDescent="0.2">
      <c r="A34" s="179" t="s">
        <v>156</v>
      </c>
      <c r="B34" s="153">
        <v>3410.6227599999997</v>
      </c>
      <c r="C34" s="153">
        <v>12.329000000000001</v>
      </c>
      <c r="D34" s="153">
        <v>650251.24846000003</v>
      </c>
      <c r="E34" s="153">
        <v>34127.008000000002</v>
      </c>
      <c r="F34" s="153">
        <v>766.84190999999998</v>
      </c>
    </row>
    <row r="35" spans="1:6" x14ac:dyDescent="0.2">
      <c r="A35" s="179" t="s">
        <v>58</v>
      </c>
      <c r="B35" s="153">
        <v>3409.6067599999997</v>
      </c>
      <c r="C35" s="153"/>
      <c r="D35" s="153">
        <v>1490.5925400000001</v>
      </c>
      <c r="E35" s="153"/>
      <c r="F35" s="153"/>
    </row>
    <row r="36" spans="1:6" x14ac:dyDescent="0.2">
      <c r="A36" s="179" t="s">
        <v>59</v>
      </c>
      <c r="B36" s="153"/>
      <c r="C36" s="153"/>
      <c r="D36" s="153"/>
      <c r="E36" s="153">
        <v>34127.008000000002</v>
      </c>
      <c r="F36" s="153"/>
    </row>
    <row r="37" spans="1:6" x14ac:dyDescent="0.2">
      <c r="A37" s="179" t="s">
        <v>60</v>
      </c>
      <c r="B37" s="153"/>
      <c r="C37" s="153"/>
      <c r="D37" s="153">
        <v>4942.5389999999998</v>
      </c>
      <c r="E37" s="153"/>
      <c r="F37" s="153">
        <v>0.84</v>
      </c>
    </row>
    <row r="38" spans="1:6" x14ac:dyDescent="0.2">
      <c r="A38" s="179" t="s">
        <v>62</v>
      </c>
      <c r="B38" s="153"/>
      <c r="C38" s="153"/>
      <c r="D38" s="153">
        <v>82.95</v>
      </c>
      <c r="E38" s="153"/>
      <c r="F38" s="153"/>
    </row>
    <row r="39" spans="1:6" x14ac:dyDescent="0.2">
      <c r="A39" s="179" t="s">
        <v>63</v>
      </c>
      <c r="B39" s="153"/>
      <c r="C39" s="153"/>
      <c r="D39" s="153">
        <v>106047.83773</v>
      </c>
      <c r="E39" s="153"/>
      <c r="F39" s="153"/>
    </row>
    <row r="40" spans="1:6" x14ac:dyDescent="0.2">
      <c r="A40" s="179" t="s">
        <v>64</v>
      </c>
      <c r="B40" s="153">
        <v>1.016</v>
      </c>
      <c r="C40" s="153"/>
      <c r="D40" s="153"/>
      <c r="E40" s="153"/>
      <c r="F40" s="153"/>
    </row>
    <row r="41" spans="1:6" x14ac:dyDescent="0.2">
      <c r="A41" s="179" t="s">
        <v>65</v>
      </c>
      <c r="B41" s="153"/>
      <c r="C41" s="153"/>
      <c r="D41" s="153">
        <v>117.6</v>
      </c>
      <c r="E41" s="153"/>
      <c r="F41" s="153"/>
    </row>
    <row r="42" spans="1:6" x14ac:dyDescent="0.2">
      <c r="A42" s="179" t="s">
        <v>66</v>
      </c>
      <c r="B42" s="153"/>
      <c r="C42" s="153"/>
      <c r="D42" s="153">
        <v>91.56</v>
      </c>
      <c r="E42" s="153"/>
      <c r="F42" s="153"/>
    </row>
    <row r="43" spans="1:6" x14ac:dyDescent="0.2">
      <c r="A43" s="179" t="s">
        <v>67</v>
      </c>
      <c r="B43" s="153"/>
      <c r="C43" s="153"/>
      <c r="D43" s="153">
        <v>182.19041000000001</v>
      </c>
      <c r="E43" s="153"/>
      <c r="F43" s="153"/>
    </row>
    <row r="44" spans="1:6" x14ac:dyDescent="0.2">
      <c r="A44" s="179" t="s">
        <v>68</v>
      </c>
      <c r="B44" s="153"/>
      <c r="C44" s="153"/>
      <c r="D44" s="153">
        <v>202.1</v>
      </c>
      <c r="E44" s="153"/>
      <c r="F44" s="153"/>
    </row>
    <row r="45" spans="1:6" x14ac:dyDescent="0.2">
      <c r="A45" s="179" t="s">
        <v>69</v>
      </c>
      <c r="B45" s="153"/>
      <c r="C45" s="153">
        <v>12.329000000000001</v>
      </c>
      <c r="D45" s="153">
        <v>524651.65778000001</v>
      </c>
      <c r="E45" s="153"/>
      <c r="F45" s="153">
        <v>766.00191000000007</v>
      </c>
    </row>
    <row r="46" spans="1:6" x14ac:dyDescent="0.2">
      <c r="A46" s="179" t="s">
        <v>70</v>
      </c>
      <c r="B46" s="153"/>
      <c r="C46" s="153"/>
      <c r="D46" s="153">
        <v>534.03</v>
      </c>
      <c r="E46" s="153"/>
      <c r="F46" s="153"/>
    </row>
    <row r="47" spans="1:6" x14ac:dyDescent="0.2">
      <c r="A47" s="179" t="s">
        <v>71</v>
      </c>
      <c r="B47" s="153"/>
      <c r="C47" s="153"/>
      <c r="D47" s="153">
        <v>11908.191000000001</v>
      </c>
      <c r="E47" s="153"/>
      <c r="F47" s="153"/>
    </row>
  </sheetData>
  <mergeCells count="2">
    <mergeCell ref="B7:G7"/>
    <mergeCell ref="B32:F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C49" sqref="C49"/>
    </sheetView>
  </sheetViews>
  <sheetFormatPr defaultRowHeight="12.75" x14ac:dyDescent="0.2"/>
  <cols>
    <col min="1" max="1" width="33.140625" style="150" customWidth="1"/>
    <col min="2" max="2" width="16.28515625" style="150" customWidth="1"/>
    <col min="3" max="3" width="16.42578125" style="150" customWidth="1"/>
    <col min="4" max="4" width="11" style="150" customWidth="1"/>
    <col min="5" max="5" width="15" style="150" customWidth="1"/>
    <col min="6" max="6" width="12.42578125" style="150" customWidth="1"/>
    <col min="7" max="7" width="12.7109375" style="150" customWidth="1"/>
    <col min="8" max="8" width="14.5703125" style="150" customWidth="1"/>
    <col min="9" max="9" width="12.7109375" style="150" customWidth="1"/>
  </cols>
  <sheetData>
    <row r="1" spans="1:9" x14ac:dyDescent="0.2">
      <c r="A1" s="150" t="s">
        <v>232</v>
      </c>
    </row>
    <row r="2" spans="1:9" x14ac:dyDescent="0.2">
      <c r="A2" s="150" t="s">
        <v>269</v>
      </c>
    </row>
    <row r="3" spans="1:9" x14ac:dyDescent="0.2">
      <c r="A3" s="150" t="s">
        <v>170</v>
      </c>
    </row>
    <row r="4" spans="1:9" x14ac:dyDescent="0.2">
      <c r="A4" s="150" t="s">
        <v>234</v>
      </c>
    </row>
    <row r="5" spans="1:9" x14ac:dyDescent="0.2">
      <c r="A5" s="150" t="s">
        <v>239</v>
      </c>
      <c r="E5" s="182"/>
    </row>
    <row r="6" spans="1:9" x14ac:dyDescent="0.2">
      <c r="E6" s="182"/>
    </row>
    <row r="7" spans="1:9" x14ac:dyDescent="0.2">
      <c r="B7" s="320" t="s">
        <v>240</v>
      </c>
      <c r="C7" s="320"/>
      <c r="D7" s="320"/>
      <c r="E7" s="320"/>
      <c r="F7" s="320"/>
      <c r="G7" s="320"/>
      <c r="H7" s="320"/>
      <c r="I7" s="320"/>
    </row>
    <row r="8" spans="1:9" ht="38.25" x14ac:dyDescent="0.2">
      <c r="A8" s="151" t="s">
        <v>172</v>
      </c>
      <c r="B8" s="185" t="s">
        <v>241</v>
      </c>
      <c r="C8" s="185" t="s">
        <v>242</v>
      </c>
      <c r="D8" s="185" t="s">
        <v>243</v>
      </c>
      <c r="E8" s="186" t="s">
        <v>244</v>
      </c>
      <c r="F8" s="185" t="s">
        <v>245</v>
      </c>
      <c r="G8" s="185" t="s">
        <v>246</v>
      </c>
      <c r="H8" s="185" t="s">
        <v>247</v>
      </c>
      <c r="I8" s="185" t="s">
        <v>248</v>
      </c>
    </row>
    <row r="9" spans="1:9" ht="25.5" x14ac:dyDescent="0.2">
      <c r="A9" s="184" t="s">
        <v>156</v>
      </c>
      <c r="B9" s="189">
        <v>10967163.21173</v>
      </c>
      <c r="C9" s="189">
        <v>12234645.113440003</v>
      </c>
      <c r="D9" s="189">
        <v>776119.74531000014</v>
      </c>
      <c r="E9" s="190">
        <f>C9-D9</f>
        <v>11458525.368130002</v>
      </c>
      <c r="F9" s="189">
        <v>100.64274503964167</v>
      </c>
      <c r="G9" s="189">
        <f>E9/B9%</f>
        <v>104.48030312774466</v>
      </c>
      <c r="H9" s="189">
        <v>563529.38241000031</v>
      </c>
      <c r="I9" s="189">
        <v>3670046.3670099946</v>
      </c>
    </row>
    <row r="10" spans="1:9" x14ac:dyDescent="0.2">
      <c r="A10" s="184" t="s">
        <v>58</v>
      </c>
      <c r="B10" s="189">
        <v>27504.821669999994</v>
      </c>
      <c r="C10" s="189">
        <v>27528.361470000003</v>
      </c>
      <c r="D10" s="189">
        <v>470.43045000000001</v>
      </c>
      <c r="E10" s="190">
        <f t="shared" ref="E10:E42" si="0">C10-D10</f>
        <v>27057.931020000004</v>
      </c>
      <c r="F10" s="189">
        <v>207.28499970867568</v>
      </c>
      <c r="G10" s="189">
        <f t="shared" ref="G10:G43" si="1">E10/B10%</f>
        <v>98.375227967802374</v>
      </c>
      <c r="H10" s="189">
        <v>1797.0325399999997</v>
      </c>
      <c r="I10" s="189">
        <v>25114.821040000006</v>
      </c>
    </row>
    <row r="11" spans="1:9" x14ac:dyDescent="0.2">
      <c r="A11" s="179" t="s">
        <v>249</v>
      </c>
      <c r="B11" s="187">
        <v>25495.704010000001</v>
      </c>
      <c r="C11" s="187">
        <v>44761.224310000005</v>
      </c>
      <c r="D11" s="187">
        <v>2250.9593600000003</v>
      </c>
      <c r="E11" s="188">
        <f t="shared" si="0"/>
        <v>42510.264950000004</v>
      </c>
      <c r="F11" s="187">
        <v>250.04190749186336</v>
      </c>
      <c r="G11" s="187">
        <f t="shared" si="1"/>
        <v>166.7350112525879</v>
      </c>
      <c r="H11" s="187">
        <v>148.15899999999996</v>
      </c>
      <c r="I11" s="187">
        <v>31801.264739999999</v>
      </c>
    </row>
    <row r="12" spans="1:9" x14ac:dyDescent="0.2">
      <c r="A12" s="179" t="s">
        <v>250</v>
      </c>
      <c r="B12" s="153">
        <v>14147.2829</v>
      </c>
      <c r="C12" s="153">
        <v>19363.359139999997</v>
      </c>
      <c r="D12" s="153">
        <v>2112.49566</v>
      </c>
      <c r="E12" s="183">
        <f t="shared" si="0"/>
        <v>17250.863479999996</v>
      </c>
      <c r="F12" s="153">
        <v>87.3077772308406</v>
      </c>
      <c r="G12" s="153">
        <f t="shared" si="1"/>
        <v>121.93764415356391</v>
      </c>
      <c r="H12" s="153">
        <v>5686.4006099999997</v>
      </c>
      <c r="I12" s="153">
        <v>9435.1566400000011</v>
      </c>
    </row>
    <row r="13" spans="1:9" ht="25.5" x14ac:dyDescent="0.2">
      <c r="A13" s="179" t="s">
        <v>59</v>
      </c>
      <c r="B13" s="153">
        <v>5756.9395200000017</v>
      </c>
      <c r="C13" s="153">
        <v>7027.4368599999998</v>
      </c>
      <c r="D13" s="153">
        <v>926.35832999999991</v>
      </c>
      <c r="E13" s="183">
        <f t="shared" si="0"/>
        <v>6101.0785299999998</v>
      </c>
      <c r="F13" s="153">
        <v>147.13970983303668</v>
      </c>
      <c r="G13" s="153">
        <f t="shared" si="1"/>
        <v>105.97781180094798</v>
      </c>
      <c r="H13" s="153">
        <v>426.29073999999997</v>
      </c>
      <c r="I13" s="153">
        <v>5472.4820299999992</v>
      </c>
    </row>
    <row r="14" spans="1:9" ht="14.45" customHeight="1" x14ac:dyDescent="0.2">
      <c r="A14" s="179" t="s">
        <v>251</v>
      </c>
      <c r="B14" s="153">
        <v>8703.8813399999999</v>
      </c>
      <c r="C14" s="153">
        <v>9335.1177000000007</v>
      </c>
      <c r="D14" s="153">
        <v>15.513999999999999</v>
      </c>
      <c r="E14" s="183">
        <f t="shared" si="0"/>
        <v>9319.6037000000015</v>
      </c>
      <c r="F14" s="153">
        <v>465.76414030352026</v>
      </c>
      <c r="G14" s="153">
        <f t="shared" si="1"/>
        <v>107.07411252460849</v>
      </c>
      <c r="H14" s="153">
        <v>37.627019999999995</v>
      </c>
      <c r="I14" s="153">
        <v>1416.5653200000002</v>
      </c>
    </row>
    <row r="15" spans="1:9" x14ac:dyDescent="0.2">
      <c r="A15" s="179" t="s">
        <v>60</v>
      </c>
      <c r="B15" s="153">
        <v>32242.91992</v>
      </c>
      <c r="C15" s="153">
        <v>30884.541149999997</v>
      </c>
      <c r="D15" s="153"/>
      <c r="E15" s="183">
        <f t="shared" si="0"/>
        <v>30884.541149999997</v>
      </c>
      <c r="F15" s="153">
        <v>110.91249996994169</v>
      </c>
      <c r="G15" s="153">
        <f t="shared" si="1"/>
        <v>95.78704790580268</v>
      </c>
      <c r="H15" s="153">
        <v>776.78481999999997</v>
      </c>
      <c r="I15" s="153">
        <v>9823.0712200000016</v>
      </c>
    </row>
    <row r="16" spans="1:9" x14ac:dyDescent="0.2">
      <c r="A16" s="179" t="s">
        <v>252</v>
      </c>
      <c r="B16" s="153">
        <v>927.80694999999992</v>
      </c>
      <c r="C16" s="153">
        <v>1004.8126099999999</v>
      </c>
      <c r="D16" s="153"/>
      <c r="E16" s="183">
        <f t="shared" si="0"/>
        <v>1004.8126099999999</v>
      </c>
      <c r="F16" s="153">
        <v>321.38660266479502</v>
      </c>
      <c r="G16" s="153">
        <f t="shared" si="1"/>
        <v>108.29975028749246</v>
      </c>
      <c r="H16" s="153">
        <v>112.24529</v>
      </c>
      <c r="I16" s="153">
        <v>279.70663999999999</v>
      </c>
    </row>
    <row r="17" spans="1:9" x14ac:dyDescent="0.2">
      <c r="A17" s="179" t="s">
        <v>253</v>
      </c>
      <c r="B17" s="153">
        <v>33806.507070000007</v>
      </c>
      <c r="C17" s="153">
        <v>37067.236979999994</v>
      </c>
      <c r="D17" s="153">
        <v>44.427019999999999</v>
      </c>
      <c r="E17" s="183">
        <f t="shared" si="0"/>
        <v>37022.809959999991</v>
      </c>
      <c r="F17" s="153">
        <v>457.45280302885379</v>
      </c>
      <c r="G17" s="153">
        <f t="shared" si="1"/>
        <v>109.5138574456695</v>
      </c>
      <c r="H17" s="153">
        <v>163.65491999999998</v>
      </c>
      <c r="I17" s="153">
        <v>10525.42909</v>
      </c>
    </row>
    <row r="18" spans="1:9" x14ac:dyDescent="0.2">
      <c r="A18" s="179" t="s">
        <v>61</v>
      </c>
      <c r="B18" s="153">
        <v>500978.57705000002</v>
      </c>
      <c r="C18" s="153">
        <v>516736.48392000003</v>
      </c>
      <c r="D18" s="153">
        <v>358.00799999999998</v>
      </c>
      <c r="E18" s="183">
        <f t="shared" si="0"/>
        <v>516378.47592000006</v>
      </c>
      <c r="F18" s="153">
        <v>213.37372467632704</v>
      </c>
      <c r="G18" s="153">
        <f t="shared" si="1"/>
        <v>103.07396355362776</v>
      </c>
      <c r="H18" s="153">
        <v>146.26339999999999</v>
      </c>
      <c r="I18" s="153">
        <v>26311.901289999998</v>
      </c>
    </row>
    <row r="19" spans="1:9" x14ac:dyDescent="0.2">
      <c r="A19" s="179" t="s">
        <v>254</v>
      </c>
      <c r="B19" s="153">
        <v>13222.882080000001</v>
      </c>
      <c r="C19" s="153">
        <v>11526.015170000001</v>
      </c>
      <c r="D19" s="153">
        <v>1.3890400000000001</v>
      </c>
      <c r="E19" s="183">
        <f t="shared" si="0"/>
        <v>11524.626130000001</v>
      </c>
      <c r="F19" s="153">
        <v>434.89132888595947</v>
      </c>
      <c r="G19" s="153">
        <f t="shared" si="1"/>
        <v>87.156688385139091</v>
      </c>
      <c r="H19" s="153">
        <v>28.778470000000002</v>
      </c>
      <c r="I19" s="153">
        <v>492.52350999999999</v>
      </c>
    </row>
    <row r="20" spans="1:9" ht="25.5" x14ac:dyDescent="0.2">
      <c r="A20" s="179" t="s">
        <v>255</v>
      </c>
      <c r="B20" s="153">
        <v>10126.44894</v>
      </c>
      <c r="C20" s="153">
        <v>11897.409369999999</v>
      </c>
      <c r="D20" s="153">
        <v>418.35298999999998</v>
      </c>
      <c r="E20" s="183">
        <f t="shared" si="0"/>
        <v>11479.05638</v>
      </c>
      <c r="F20" s="153">
        <v>41.282849393393363</v>
      </c>
      <c r="G20" s="153">
        <f t="shared" si="1"/>
        <v>113.35717434625212</v>
      </c>
      <c r="H20" s="153">
        <v>1451.0685800000001</v>
      </c>
      <c r="I20" s="153">
        <v>11177.983179999999</v>
      </c>
    </row>
    <row r="21" spans="1:9" x14ac:dyDescent="0.2">
      <c r="A21" s="179" t="s">
        <v>256</v>
      </c>
      <c r="B21" s="153">
        <v>9961.0200999999997</v>
      </c>
      <c r="C21" s="153">
        <v>17820.354490000002</v>
      </c>
      <c r="D21" s="153">
        <v>180.048</v>
      </c>
      <c r="E21" s="183">
        <f t="shared" si="0"/>
        <v>17640.306490000003</v>
      </c>
      <c r="F21" s="153">
        <v>527.06740149899917</v>
      </c>
      <c r="G21" s="153">
        <f t="shared" si="1"/>
        <v>177.09337309739996</v>
      </c>
      <c r="H21" s="153">
        <v>186.66489999999999</v>
      </c>
      <c r="I21" s="153">
        <v>10515.63668</v>
      </c>
    </row>
    <row r="22" spans="1:9" x14ac:dyDescent="0.2">
      <c r="A22" s="179" t="s">
        <v>62</v>
      </c>
      <c r="B22" s="153">
        <v>221354.04509</v>
      </c>
      <c r="C22" s="153">
        <v>286891.79319000005</v>
      </c>
      <c r="D22" s="153">
        <v>1812.99773</v>
      </c>
      <c r="E22" s="183">
        <f t="shared" si="0"/>
        <v>285078.79546000005</v>
      </c>
      <c r="F22" s="153">
        <v>143.17421409089968</v>
      </c>
      <c r="G22" s="153">
        <f t="shared" si="1"/>
        <v>128.78860892019856</v>
      </c>
      <c r="H22" s="153">
        <v>1394.1441199999999</v>
      </c>
      <c r="I22" s="153">
        <v>85136.399850000031</v>
      </c>
    </row>
    <row r="23" spans="1:9" ht="25.5" x14ac:dyDescent="0.2">
      <c r="A23" s="179" t="s">
        <v>257</v>
      </c>
      <c r="B23" s="153">
        <v>-1766.4635200000002</v>
      </c>
      <c r="C23" s="153">
        <v>5452.4409500000002</v>
      </c>
      <c r="D23" s="153">
        <v>1.746</v>
      </c>
      <c r="E23" s="183">
        <f t="shared" si="0"/>
        <v>5450.6949500000001</v>
      </c>
      <c r="F23" s="153">
        <v>94.181080148874997</v>
      </c>
      <c r="G23" s="153">
        <f t="shared" si="1"/>
        <v>-308.56538435619655</v>
      </c>
      <c r="H23" s="153">
        <v>132.65675999999999</v>
      </c>
      <c r="I23" s="153">
        <v>11165.631960000001</v>
      </c>
    </row>
    <row r="24" spans="1:9" ht="25.5" x14ac:dyDescent="0.2">
      <c r="A24" s="179" t="s">
        <v>63</v>
      </c>
      <c r="B24" s="153">
        <v>105848.90121000007</v>
      </c>
      <c r="C24" s="153">
        <v>99976.350710000013</v>
      </c>
      <c r="D24" s="153">
        <v>8911.5396700000001</v>
      </c>
      <c r="E24" s="183">
        <f t="shared" si="0"/>
        <v>91064.811040000015</v>
      </c>
      <c r="F24" s="153">
        <v>110.4894970661019</v>
      </c>
      <c r="G24" s="153">
        <f t="shared" si="1"/>
        <v>86.032835484358017</v>
      </c>
      <c r="H24" s="153">
        <v>34354.037590000007</v>
      </c>
      <c r="I24" s="153">
        <v>80110.394159999996</v>
      </c>
    </row>
    <row r="25" spans="1:9" x14ac:dyDescent="0.2">
      <c r="A25" s="179" t="s">
        <v>64</v>
      </c>
      <c r="B25" s="153">
        <v>83303.904620000001</v>
      </c>
      <c r="C25" s="153">
        <v>38355.504729999993</v>
      </c>
      <c r="D25" s="153">
        <v>12.159000000000001</v>
      </c>
      <c r="E25" s="183">
        <f t="shared" si="0"/>
        <v>38343.345729999994</v>
      </c>
      <c r="F25" s="153">
        <v>184.74775601052244</v>
      </c>
      <c r="G25" s="153">
        <f t="shared" si="1"/>
        <v>46.0282695089833</v>
      </c>
      <c r="H25" s="153">
        <v>1040.5557600000002</v>
      </c>
      <c r="I25" s="153">
        <v>12981.848820000001</v>
      </c>
    </row>
    <row r="26" spans="1:9" x14ac:dyDescent="0.2">
      <c r="A26" s="179" t="s">
        <v>258</v>
      </c>
      <c r="B26" s="153">
        <v>132606.35245999999</v>
      </c>
      <c r="C26" s="153">
        <v>161828.56184000004</v>
      </c>
      <c r="D26" s="153">
        <v>25291.291120000002</v>
      </c>
      <c r="E26" s="183">
        <f t="shared" si="0"/>
        <v>136537.27072000003</v>
      </c>
      <c r="F26" s="153">
        <v>1137.136162403933</v>
      </c>
      <c r="G26" s="153">
        <f t="shared" si="1"/>
        <v>102.96435139574915</v>
      </c>
      <c r="H26" s="153">
        <v>1210.3446799999999</v>
      </c>
      <c r="I26" s="153">
        <v>51528.261740000016</v>
      </c>
    </row>
    <row r="27" spans="1:9" x14ac:dyDescent="0.2">
      <c r="A27" s="179" t="s">
        <v>65</v>
      </c>
      <c r="B27" s="153">
        <v>2877.9717200000005</v>
      </c>
      <c r="C27" s="153">
        <v>8337.9703399999999</v>
      </c>
      <c r="D27" s="153">
        <v>201.34781000000001</v>
      </c>
      <c r="E27" s="183">
        <f t="shared" si="0"/>
        <v>8136.6225299999996</v>
      </c>
      <c r="F27" s="153">
        <v>54.816166213182811</v>
      </c>
      <c r="G27" s="153">
        <f t="shared" si="1"/>
        <v>282.72072562269648</v>
      </c>
      <c r="H27" s="153">
        <v>407.7306999999999</v>
      </c>
      <c r="I27" s="153">
        <v>12183.576770000001</v>
      </c>
    </row>
    <row r="28" spans="1:9" x14ac:dyDescent="0.2">
      <c r="A28" s="179" t="s">
        <v>259</v>
      </c>
      <c r="B28" s="153">
        <v>198606.49063999995</v>
      </c>
      <c r="C28" s="153">
        <v>227347.42496999993</v>
      </c>
      <c r="D28" s="153">
        <v>76.707329999999999</v>
      </c>
      <c r="E28" s="183">
        <f t="shared" si="0"/>
        <v>227270.71763999993</v>
      </c>
      <c r="F28" s="153">
        <v>274.41014689215103</v>
      </c>
      <c r="G28" s="153">
        <f t="shared" si="1"/>
        <v>114.43267383036218</v>
      </c>
      <c r="H28" s="153">
        <v>2169.02133</v>
      </c>
      <c r="I28" s="153">
        <v>33215.415380000006</v>
      </c>
    </row>
    <row r="29" spans="1:9" x14ac:dyDescent="0.2">
      <c r="A29" s="179" t="s">
        <v>66</v>
      </c>
      <c r="B29" s="153">
        <v>14427.65943</v>
      </c>
      <c r="C29" s="153">
        <v>8548.2512799999986</v>
      </c>
      <c r="D29" s="153"/>
      <c r="E29" s="183">
        <f t="shared" si="0"/>
        <v>8548.2512799999986</v>
      </c>
      <c r="F29" s="153">
        <v>123.92363774469038</v>
      </c>
      <c r="G29" s="153">
        <f t="shared" si="1"/>
        <v>59.249050904440423</v>
      </c>
      <c r="H29" s="153">
        <v>335.91308999999995</v>
      </c>
      <c r="I29" s="153">
        <v>31416.281270000003</v>
      </c>
    </row>
    <row r="30" spans="1:9" ht="25.5" x14ac:dyDescent="0.2">
      <c r="A30" s="179" t="s">
        <v>260</v>
      </c>
      <c r="B30" s="153">
        <v>-515.14750000000004</v>
      </c>
      <c r="C30" s="153">
        <v>248.93199999999999</v>
      </c>
      <c r="D30" s="153"/>
      <c r="E30" s="183">
        <f t="shared" si="0"/>
        <v>248.93199999999999</v>
      </c>
      <c r="F30" s="153">
        <v>51.797721047594408</v>
      </c>
      <c r="G30" s="153">
        <f t="shared" si="1"/>
        <v>-48.322470748669062</v>
      </c>
      <c r="H30" s="153">
        <v>22.359770000000001</v>
      </c>
      <c r="I30" s="153">
        <v>828.08904999999993</v>
      </c>
    </row>
    <row r="31" spans="1:9" x14ac:dyDescent="0.2">
      <c r="A31" s="179" t="s">
        <v>261</v>
      </c>
      <c r="B31" s="153">
        <v>19105.808960000002</v>
      </c>
      <c r="C31" s="153">
        <v>17422.866180000001</v>
      </c>
      <c r="D31" s="153">
        <v>5891.3604699999996</v>
      </c>
      <c r="E31" s="183">
        <f t="shared" si="0"/>
        <v>11531.505710000001</v>
      </c>
      <c r="F31" s="153">
        <v>118.90302581906963</v>
      </c>
      <c r="G31" s="153">
        <f t="shared" si="1"/>
        <v>60.356019125609428</v>
      </c>
      <c r="H31" s="153">
        <v>13.295179999999998</v>
      </c>
      <c r="I31" s="153">
        <v>19771.806710000004</v>
      </c>
    </row>
    <row r="32" spans="1:9" x14ac:dyDescent="0.2">
      <c r="A32" s="179" t="s">
        <v>262</v>
      </c>
      <c r="B32" s="153">
        <v>26154.73129</v>
      </c>
      <c r="C32" s="153">
        <v>41677.987950000002</v>
      </c>
      <c r="D32" s="153">
        <v>3.3932600000000002</v>
      </c>
      <c r="E32" s="183">
        <f t="shared" si="0"/>
        <v>41674.594690000005</v>
      </c>
      <c r="F32" s="153">
        <v>-467.44490856084093</v>
      </c>
      <c r="G32" s="153">
        <f t="shared" si="1"/>
        <v>159.33864595249682</v>
      </c>
      <c r="H32" s="153">
        <v>9.2204099999999993</v>
      </c>
      <c r="I32" s="153">
        <v>17067.888020000006</v>
      </c>
    </row>
    <row r="33" spans="1:9" x14ac:dyDescent="0.2">
      <c r="A33" s="179" t="s">
        <v>67</v>
      </c>
      <c r="B33" s="153">
        <v>135491.18628999995</v>
      </c>
      <c r="C33" s="153">
        <v>207434.64918999991</v>
      </c>
      <c r="D33" s="153">
        <v>3866.5431100000001</v>
      </c>
      <c r="E33" s="183">
        <f t="shared" si="0"/>
        <v>203568.10607999991</v>
      </c>
      <c r="F33" s="153">
        <v>266.11909618196546</v>
      </c>
      <c r="G33" s="153">
        <f t="shared" si="1"/>
        <v>150.24453741536431</v>
      </c>
      <c r="H33" s="153">
        <v>6740.2788600000003</v>
      </c>
      <c r="I33" s="153">
        <v>126275.21523999999</v>
      </c>
    </row>
    <row r="34" spans="1:9" x14ac:dyDescent="0.2">
      <c r="A34" s="179" t="s">
        <v>263</v>
      </c>
      <c r="B34" s="153">
        <v>1263.30618</v>
      </c>
      <c r="C34" s="153">
        <v>6336.3833800000002</v>
      </c>
      <c r="D34" s="153">
        <v>308.7568</v>
      </c>
      <c r="E34" s="183">
        <f t="shared" si="0"/>
        <v>6027.6265800000001</v>
      </c>
      <c r="F34" s="153">
        <v>413.90691861151282</v>
      </c>
      <c r="G34" s="153">
        <f t="shared" si="1"/>
        <v>477.13109263820746</v>
      </c>
      <c r="H34" s="153">
        <v>47.392969999999998</v>
      </c>
      <c r="I34" s="153">
        <v>7817.1747299999988</v>
      </c>
    </row>
    <row r="35" spans="1:9" x14ac:dyDescent="0.2">
      <c r="A35" s="179" t="s">
        <v>68</v>
      </c>
      <c r="B35" s="153">
        <v>470611.24862999999</v>
      </c>
      <c r="C35" s="153">
        <v>422491.26196000009</v>
      </c>
      <c r="D35" s="153">
        <v>7586.7339399999992</v>
      </c>
      <c r="E35" s="183">
        <f t="shared" si="0"/>
        <v>414904.52802000009</v>
      </c>
      <c r="F35" s="153">
        <v>55.857875005101945</v>
      </c>
      <c r="G35" s="153">
        <f t="shared" si="1"/>
        <v>88.162900744049765</v>
      </c>
      <c r="H35" s="153">
        <v>3402.4916900000003</v>
      </c>
      <c r="I35" s="153">
        <v>25742.309839999991</v>
      </c>
    </row>
    <row r="36" spans="1:9" x14ac:dyDescent="0.2">
      <c r="A36" s="179" t="s">
        <v>264</v>
      </c>
      <c r="B36" s="153">
        <v>71705.574039999978</v>
      </c>
      <c r="C36" s="153">
        <v>91985.626439999978</v>
      </c>
      <c r="D36" s="153">
        <v>-799.50943999999993</v>
      </c>
      <c r="E36" s="183">
        <f t="shared" si="0"/>
        <v>92785.135879999973</v>
      </c>
      <c r="F36" s="153">
        <v>97.110310031565817</v>
      </c>
      <c r="G36" s="153">
        <f t="shared" si="1"/>
        <v>129.39738245208252</v>
      </c>
      <c r="H36" s="153">
        <v>2177.6606999999999</v>
      </c>
      <c r="I36" s="153">
        <v>60757.910409999989</v>
      </c>
    </row>
    <row r="37" spans="1:9" x14ac:dyDescent="0.2">
      <c r="A37" s="179" t="s">
        <v>265</v>
      </c>
      <c r="B37" s="153">
        <v>2761.3409900000001</v>
      </c>
      <c r="C37" s="153">
        <v>3817.37212</v>
      </c>
      <c r="D37" s="153">
        <v>8125.2330000000002</v>
      </c>
      <c r="E37" s="183">
        <f t="shared" si="0"/>
        <v>-4307.8608800000002</v>
      </c>
      <c r="F37" s="153">
        <v>-506.77370336443204</v>
      </c>
      <c r="G37" s="153">
        <f t="shared" si="1"/>
        <v>-156.00611788260167</v>
      </c>
      <c r="H37" s="153">
        <v>20.45016</v>
      </c>
      <c r="I37" s="153">
        <v>2970.1750300000003</v>
      </c>
    </row>
    <row r="38" spans="1:9" x14ac:dyDescent="0.2">
      <c r="A38" s="179" t="s">
        <v>266</v>
      </c>
      <c r="B38" s="153">
        <v>-169.59520000000003</v>
      </c>
      <c r="C38" s="153">
        <v>2315.1092999999996</v>
      </c>
      <c r="D38" s="153">
        <v>5.2260000000000001E-2</v>
      </c>
      <c r="E38" s="183">
        <f t="shared" si="0"/>
        <v>2315.0570399999997</v>
      </c>
      <c r="F38" s="153">
        <v>317.37264804044497</v>
      </c>
      <c r="G38" s="153">
        <f t="shared" si="1"/>
        <v>-1365.048680623036</v>
      </c>
      <c r="H38" s="153">
        <v>17.68721</v>
      </c>
      <c r="I38" s="153">
        <v>2854.6496899999997</v>
      </c>
    </row>
    <row r="39" spans="1:9" x14ac:dyDescent="0.2">
      <c r="A39" s="179" t="s">
        <v>267</v>
      </c>
      <c r="B39" s="153">
        <v>42650.988809999981</v>
      </c>
      <c r="C39" s="153">
        <v>40581.579189999997</v>
      </c>
      <c r="D39" s="153">
        <v>4361.1595099999995</v>
      </c>
      <c r="E39" s="183">
        <f t="shared" si="0"/>
        <v>36220.419679999999</v>
      </c>
      <c r="F39" s="153">
        <v>304.10772162605991</v>
      </c>
      <c r="G39" s="153">
        <f t="shared" si="1"/>
        <v>84.92281349291423</v>
      </c>
      <c r="H39" s="153">
        <v>373.51855999999992</v>
      </c>
      <c r="I39" s="153">
        <v>5046.967819999998</v>
      </c>
    </row>
    <row r="40" spans="1:9" x14ac:dyDescent="0.2">
      <c r="A40" s="179" t="s">
        <v>268</v>
      </c>
      <c r="B40" s="153">
        <v>7720.7665900000002</v>
      </c>
      <c r="C40" s="153">
        <v>10914.89754</v>
      </c>
      <c r="D40" s="153">
        <v>700.28200000000004</v>
      </c>
      <c r="E40" s="183">
        <f t="shared" si="0"/>
        <v>10214.615540000001</v>
      </c>
      <c r="F40" s="153">
        <v>124.1670750263999</v>
      </c>
      <c r="G40" s="153">
        <f t="shared" si="1"/>
        <v>132.30053545758079</v>
      </c>
      <c r="H40" s="153">
        <v>12662.630559999998</v>
      </c>
      <c r="I40" s="153">
        <v>11917.744770000001</v>
      </c>
    </row>
    <row r="41" spans="1:9" x14ac:dyDescent="0.2">
      <c r="A41" s="179" t="s">
        <v>70</v>
      </c>
      <c r="B41" s="153">
        <v>54486.983800000002</v>
      </c>
      <c r="C41" s="153">
        <v>69115.26917</v>
      </c>
      <c r="D41" s="153">
        <v>778.21086000000003</v>
      </c>
      <c r="E41" s="183">
        <f t="shared" si="0"/>
        <v>68337.058309999993</v>
      </c>
      <c r="F41" s="153">
        <v>119.69005211961809</v>
      </c>
      <c r="G41" s="153">
        <f t="shared" si="1"/>
        <v>125.41905156805538</v>
      </c>
      <c r="H41" s="153">
        <v>5976.642890000001</v>
      </c>
      <c r="I41" s="153">
        <v>41422.845959999991</v>
      </c>
    </row>
    <row r="42" spans="1:9" x14ac:dyDescent="0.2">
      <c r="A42" s="179" t="s">
        <v>71</v>
      </c>
      <c r="B42" s="153">
        <v>1517489.7740400003</v>
      </c>
      <c r="C42" s="153">
        <v>1932476.7763399999</v>
      </c>
      <c r="D42" s="153">
        <v>405657.60832</v>
      </c>
      <c r="E42" s="183">
        <f t="shared" si="0"/>
        <v>1526819.1680199997</v>
      </c>
      <c r="F42" s="153">
        <v>72.65655935212645</v>
      </c>
      <c r="G42" s="153">
        <f t="shared" si="1"/>
        <v>100.61479122558842</v>
      </c>
      <c r="H42" s="153">
        <v>10583.963950000007</v>
      </c>
      <c r="I42" s="153">
        <v>115202.72076</v>
      </c>
    </row>
    <row r="43" spans="1:9" x14ac:dyDescent="0.2">
      <c r="A43" s="179" t="s">
        <v>69</v>
      </c>
      <c r="B43" s="153">
        <v>7178267.4186100047</v>
      </c>
      <c r="C43" s="153">
        <v>7816130.578499997</v>
      </c>
      <c r="D43" s="153">
        <v>296554.14970999997</v>
      </c>
      <c r="E43" s="183">
        <f>C43-D43</f>
        <v>7519576.4287899975</v>
      </c>
      <c r="F43" s="153">
        <v>100.32921633012788</v>
      </c>
      <c r="G43" s="153">
        <f t="shared" si="1"/>
        <v>104.7547547378234</v>
      </c>
      <c r="H43" s="153">
        <v>469476.41517999978</v>
      </c>
      <c r="I43" s="153">
        <v>2772266.5176499989</v>
      </c>
    </row>
  </sheetData>
  <mergeCells count="1">
    <mergeCell ref="B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A18" sqref="A18"/>
    </sheetView>
  </sheetViews>
  <sheetFormatPr defaultColWidth="8.85546875" defaultRowHeight="12" x14ac:dyDescent="0.2"/>
  <cols>
    <col min="1" max="1" width="42.42578125" style="18" customWidth="1"/>
    <col min="2" max="2" width="11.42578125" style="18" customWidth="1"/>
    <col min="3" max="3" width="10.5703125" style="18" customWidth="1"/>
    <col min="4" max="4" width="11.140625" style="18" customWidth="1"/>
    <col min="5" max="5" width="9.7109375" style="18" customWidth="1"/>
    <col min="6" max="7" width="8.85546875" style="18" customWidth="1"/>
    <col min="8" max="16384" width="8.85546875" style="79"/>
  </cols>
  <sheetData>
    <row r="1" spans="1:7" s="77" customFormat="1" ht="15" customHeight="1" x14ac:dyDescent="0.2">
      <c r="A1" s="74" t="s">
        <v>121</v>
      </c>
      <c r="B1" s="75"/>
      <c r="C1" s="76"/>
      <c r="D1" s="76"/>
      <c r="E1" s="76"/>
      <c r="F1" s="23"/>
      <c r="G1" s="23"/>
    </row>
    <row r="2" spans="1:7" s="78" customFormat="1" ht="15.75" x14ac:dyDescent="0.2">
      <c r="A2" s="276" t="s">
        <v>216</v>
      </c>
      <c r="B2" s="276"/>
      <c r="C2" s="276"/>
      <c r="D2" s="276"/>
      <c r="E2" s="276"/>
      <c r="F2" s="276"/>
      <c r="G2" s="276"/>
    </row>
    <row r="3" spans="1:7" ht="15" customHeight="1" x14ac:dyDescent="0.2">
      <c r="A3" s="277"/>
      <c r="B3" s="277"/>
      <c r="C3" s="277"/>
      <c r="D3" s="277"/>
    </row>
    <row r="4" spans="1:7" ht="22.7" hidden="1" customHeight="1" x14ac:dyDescent="0.2">
      <c r="C4" s="80"/>
    </row>
    <row r="5" spans="1:7" ht="21.75" customHeight="1" x14ac:dyDescent="0.2">
      <c r="A5" s="81" t="s">
        <v>0</v>
      </c>
      <c r="B5" s="24" t="s">
        <v>1</v>
      </c>
      <c r="C5" s="82" t="s">
        <v>6</v>
      </c>
      <c r="D5" s="25" t="s">
        <v>2</v>
      </c>
      <c r="E5" s="278" t="s">
        <v>3</v>
      </c>
      <c r="F5" s="279"/>
      <c r="G5" s="279"/>
    </row>
    <row r="6" spans="1:7" ht="10.9" customHeight="1" x14ac:dyDescent="0.2">
      <c r="A6" s="83"/>
      <c r="B6" s="26" t="s">
        <v>4</v>
      </c>
      <c r="C6" s="84">
        <v>2018</v>
      </c>
      <c r="D6" s="84">
        <v>2019</v>
      </c>
      <c r="E6" s="84">
        <v>2020</v>
      </c>
      <c r="F6" s="84">
        <v>2021</v>
      </c>
      <c r="G6" s="84">
        <v>2022</v>
      </c>
    </row>
    <row r="7" spans="1:7" ht="12.75" x14ac:dyDescent="0.2">
      <c r="A7" s="85" t="s">
        <v>122</v>
      </c>
      <c r="B7" s="19"/>
      <c r="C7" s="102"/>
      <c r="D7" s="103"/>
      <c r="E7" s="32"/>
      <c r="F7" s="104"/>
      <c r="G7" s="104"/>
    </row>
    <row r="8" spans="1:7" ht="12.75" x14ac:dyDescent="0.2">
      <c r="A8" s="20" t="s">
        <v>123</v>
      </c>
      <c r="B8" s="19"/>
      <c r="C8" s="105"/>
      <c r="D8" s="32"/>
      <c r="E8" s="32"/>
      <c r="F8" s="104"/>
      <c r="G8" s="104"/>
    </row>
    <row r="9" spans="1:7" ht="12.75" x14ac:dyDescent="0.2">
      <c r="A9" s="16"/>
      <c r="B9" s="19"/>
      <c r="C9" s="105"/>
      <c r="D9" s="32"/>
      <c r="E9" s="32"/>
      <c r="F9" s="104"/>
      <c r="G9" s="104"/>
    </row>
    <row r="10" spans="1:7" ht="12.75" x14ac:dyDescent="0.2">
      <c r="A10" s="86"/>
      <c r="B10" s="19"/>
      <c r="C10" s="105"/>
      <c r="D10" s="32"/>
      <c r="E10" s="32"/>
      <c r="F10" s="104"/>
      <c r="G10" s="104"/>
    </row>
    <row r="11" spans="1:7" ht="12.75" x14ac:dyDescent="0.2">
      <c r="A11" s="20" t="s">
        <v>124</v>
      </c>
      <c r="B11" s="19" t="s">
        <v>20</v>
      </c>
      <c r="C11" s="105"/>
      <c r="D11" s="32"/>
      <c r="E11" s="32"/>
      <c r="F11" s="104"/>
      <c r="G11" s="104"/>
    </row>
    <row r="12" spans="1:7" ht="12.75" x14ac:dyDescent="0.2">
      <c r="A12" s="20" t="s">
        <v>125</v>
      </c>
      <c r="B12" s="19" t="s">
        <v>20</v>
      </c>
      <c r="C12" s="105"/>
      <c r="D12" s="32"/>
      <c r="E12" s="32"/>
      <c r="F12" s="32"/>
      <c r="G12" s="32"/>
    </row>
    <row r="13" spans="1:7" ht="12.75" x14ac:dyDescent="0.2">
      <c r="A13" s="20" t="s">
        <v>126</v>
      </c>
      <c r="B13" s="19" t="s">
        <v>20</v>
      </c>
      <c r="C13" s="105"/>
      <c r="D13" s="32"/>
      <c r="E13" s="32"/>
      <c r="F13" s="104"/>
      <c r="G13" s="104"/>
    </row>
    <row r="14" spans="1:7" ht="12.75" x14ac:dyDescent="0.2">
      <c r="A14" s="16" t="s">
        <v>127</v>
      </c>
      <c r="B14" s="19"/>
      <c r="C14" s="105"/>
      <c r="D14" s="32"/>
      <c r="E14" s="32"/>
      <c r="F14" s="104"/>
      <c r="G14" s="104"/>
    </row>
    <row r="15" spans="1:7" ht="12.75" x14ac:dyDescent="0.2">
      <c r="A15" s="87" t="s">
        <v>128</v>
      </c>
      <c r="B15" s="19" t="s">
        <v>20</v>
      </c>
      <c r="C15" s="105"/>
      <c r="D15" s="32"/>
      <c r="E15" s="32"/>
      <c r="F15" s="32"/>
      <c r="G15" s="32"/>
    </row>
    <row r="16" spans="1:7" ht="12.75" x14ac:dyDescent="0.2">
      <c r="A16" s="87" t="s">
        <v>129</v>
      </c>
      <c r="B16" s="19" t="s">
        <v>20</v>
      </c>
      <c r="C16" s="105"/>
      <c r="D16" s="32"/>
      <c r="E16" s="32"/>
      <c r="F16" s="32"/>
      <c r="G16" s="32"/>
    </row>
    <row r="17" spans="1:7" ht="12.75" x14ac:dyDescent="0.2">
      <c r="A17" s="87" t="s">
        <v>130</v>
      </c>
      <c r="B17" s="19" t="s">
        <v>20</v>
      </c>
      <c r="C17" s="104"/>
      <c r="D17" s="104"/>
      <c r="E17" s="104"/>
      <c r="F17" s="104"/>
      <c r="G17" s="104"/>
    </row>
    <row r="18" spans="1:7" ht="12.75" x14ac:dyDescent="0.2">
      <c r="A18" s="87" t="s">
        <v>131</v>
      </c>
      <c r="B18" s="19" t="s">
        <v>20</v>
      </c>
      <c r="C18" s="104"/>
      <c r="D18" s="104"/>
      <c r="E18" s="104"/>
      <c r="F18" s="104"/>
      <c r="G18" s="104"/>
    </row>
    <row r="19" spans="1:7" ht="12.75" x14ac:dyDescent="0.2">
      <c r="A19" s="16" t="s">
        <v>18</v>
      </c>
      <c r="B19" s="27"/>
      <c r="C19" s="104"/>
      <c r="D19" s="104"/>
      <c r="E19" s="104"/>
      <c r="F19" s="104"/>
      <c r="G19" s="104"/>
    </row>
    <row r="20" spans="1:7" ht="12.75" x14ac:dyDescent="0.2">
      <c r="A20" s="88" t="s">
        <v>132</v>
      </c>
      <c r="B20" s="19" t="s">
        <v>20</v>
      </c>
      <c r="C20" s="104"/>
      <c r="D20" s="104"/>
      <c r="E20" s="104"/>
      <c r="F20" s="104"/>
      <c r="G20" s="104"/>
    </row>
    <row r="21" spans="1:7" ht="12.75" x14ac:dyDescent="0.2">
      <c r="A21" s="88" t="s">
        <v>133</v>
      </c>
      <c r="B21" s="19" t="s">
        <v>20</v>
      </c>
      <c r="C21" s="104"/>
      <c r="D21" s="104"/>
      <c r="E21" s="104"/>
      <c r="F21" s="104"/>
      <c r="G21" s="104"/>
    </row>
    <row r="22" spans="1:7" ht="12.75" x14ac:dyDescent="0.2">
      <c r="A22" s="88" t="s">
        <v>134</v>
      </c>
      <c r="B22" s="19" t="s">
        <v>20</v>
      </c>
      <c r="C22" s="104"/>
      <c r="D22" s="104"/>
      <c r="E22" s="104"/>
      <c r="F22" s="104"/>
      <c r="G22" s="104"/>
    </row>
    <row r="23" spans="1:7" ht="12.75" x14ac:dyDescent="0.2">
      <c r="A23" s="88" t="s">
        <v>135</v>
      </c>
      <c r="B23" s="19" t="s">
        <v>20</v>
      </c>
      <c r="C23" s="104"/>
      <c r="D23" s="104"/>
      <c r="E23" s="104"/>
      <c r="F23" s="104"/>
      <c r="G23" s="104"/>
    </row>
    <row r="24" spans="1:7" ht="12.75" x14ac:dyDescent="0.2">
      <c r="A24" s="88" t="s">
        <v>136</v>
      </c>
      <c r="B24" s="19" t="s">
        <v>20</v>
      </c>
      <c r="C24" s="104"/>
      <c r="D24" s="104"/>
      <c r="E24" s="104"/>
      <c r="F24" s="104"/>
      <c r="G24" s="104"/>
    </row>
    <row r="25" spans="1:7" ht="12.75" x14ac:dyDescent="0.2">
      <c r="A25" s="89" t="s">
        <v>137</v>
      </c>
      <c r="B25" s="19" t="s">
        <v>20</v>
      </c>
      <c r="C25" s="104"/>
      <c r="D25" s="104"/>
      <c r="E25" s="104"/>
      <c r="F25" s="104"/>
      <c r="G25" s="104"/>
    </row>
    <row r="26" spans="1:7" ht="12.75" x14ac:dyDescent="0.2">
      <c r="A26" s="16" t="s">
        <v>5</v>
      </c>
      <c r="B26" s="27"/>
      <c r="C26" s="104"/>
      <c r="D26" s="104"/>
      <c r="E26" s="104"/>
      <c r="F26" s="104"/>
      <c r="G26" s="104"/>
    </row>
    <row r="27" spans="1:7" ht="36" x14ac:dyDescent="0.2">
      <c r="A27" s="90" t="s">
        <v>138</v>
      </c>
      <c r="B27" s="19" t="s">
        <v>20</v>
      </c>
      <c r="C27" s="104"/>
      <c r="D27" s="104"/>
      <c r="E27" s="104"/>
      <c r="F27" s="104"/>
      <c r="G27" s="104"/>
    </row>
    <row r="28" spans="1:7" ht="24" x14ac:dyDescent="0.2">
      <c r="A28" s="90" t="s">
        <v>139</v>
      </c>
      <c r="B28" s="19" t="s">
        <v>20</v>
      </c>
      <c r="C28" s="104"/>
      <c r="D28" s="104"/>
      <c r="E28" s="104"/>
      <c r="F28" s="104"/>
      <c r="G28" s="104"/>
    </row>
    <row r="29" spans="1:7" ht="12.75" x14ac:dyDescent="0.2">
      <c r="A29" s="90" t="s">
        <v>140</v>
      </c>
      <c r="B29" s="19" t="s">
        <v>20</v>
      </c>
      <c r="C29" s="104"/>
      <c r="D29" s="104"/>
      <c r="E29" s="104"/>
      <c r="F29" s="104"/>
      <c r="G29" s="104"/>
    </row>
    <row r="30" spans="1:7" ht="24" x14ac:dyDescent="0.2">
      <c r="A30" s="90" t="s">
        <v>141</v>
      </c>
      <c r="B30" s="19" t="s">
        <v>20</v>
      </c>
      <c r="C30" s="104"/>
      <c r="D30" s="104"/>
      <c r="E30" s="104"/>
      <c r="F30" s="104"/>
      <c r="G30" s="104"/>
    </row>
    <row r="31" spans="1:7" ht="24" x14ac:dyDescent="0.2">
      <c r="A31" s="91" t="s">
        <v>142</v>
      </c>
      <c r="B31" s="19" t="s">
        <v>20</v>
      </c>
      <c r="C31" s="104"/>
      <c r="D31" s="104"/>
      <c r="E31" s="104"/>
      <c r="F31" s="104"/>
      <c r="G31" s="104"/>
    </row>
    <row r="32" spans="1:7" ht="12.75" x14ac:dyDescent="0.2">
      <c r="A32" s="87" t="s">
        <v>143</v>
      </c>
      <c r="B32" s="19" t="s">
        <v>20</v>
      </c>
      <c r="C32" s="104"/>
      <c r="D32" s="104"/>
      <c r="E32" s="104"/>
      <c r="F32" s="104"/>
      <c r="G32" s="104"/>
    </row>
    <row r="33" spans="1:7" ht="12.75" x14ac:dyDescent="0.2">
      <c r="A33" s="92" t="s">
        <v>144</v>
      </c>
      <c r="B33" s="19" t="s">
        <v>20</v>
      </c>
      <c r="C33" s="104"/>
      <c r="D33" s="104"/>
      <c r="E33" s="104"/>
      <c r="F33" s="104"/>
      <c r="G33" s="104"/>
    </row>
    <row r="34" spans="1:7" ht="12.75" x14ac:dyDescent="0.2">
      <c r="A34" s="20" t="s">
        <v>145</v>
      </c>
      <c r="B34" s="19" t="s">
        <v>20</v>
      </c>
      <c r="C34" s="104"/>
      <c r="D34" s="104"/>
      <c r="E34" s="104"/>
      <c r="F34" s="104"/>
      <c r="G34" s="104"/>
    </row>
    <row r="35" spans="1:7" ht="24" x14ac:dyDescent="0.2">
      <c r="A35" s="20" t="s">
        <v>146</v>
      </c>
      <c r="B35" s="19" t="s">
        <v>20</v>
      </c>
      <c r="C35" s="104"/>
      <c r="D35" s="104"/>
      <c r="E35" s="104"/>
      <c r="F35" s="104"/>
      <c r="G35" s="104"/>
    </row>
    <row r="36" spans="1:7" ht="12.75" x14ac:dyDescent="0.2">
      <c r="A36" s="20" t="s">
        <v>147</v>
      </c>
      <c r="B36" s="19" t="s">
        <v>20</v>
      </c>
      <c r="C36" s="104"/>
      <c r="D36" s="104"/>
      <c r="E36" s="104"/>
      <c r="F36" s="104"/>
      <c r="G36" s="104"/>
    </row>
    <row r="37" spans="1:7" ht="12.75" x14ac:dyDescent="0.2">
      <c r="A37" s="20"/>
      <c r="B37" s="27"/>
      <c r="C37" s="104"/>
      <c r="D37" s="104"/>
      <c r="E37" s="104"/>
      <c r="F37" s="104"/>
      <c r="G37" s="104"/>
    </row>
    <row r="38" spans="1:7" ht="12.75" x14ac:dyDescent="0.2">
      <c r="A38" s="20" t="s">
        <v>196</v>
      </c>
      <c r="B38" s="93" t="s">
        <v>148</v>
      </c>
      <c r="C38" s="104"/>
      <c r="D38" s="104"/>
      <c r="E38" s="104"/>
      <c r="F38" s="104"/>
      <c r="G38" s="104"/>
    </row>
    <row r="39" spans="1:7" ht="24" x14ac:dyDescent="0.2">
      <c r="A39" s="94" t="s">
        <v>149</v>
      </c>
      <c r="B39" s="93" t="s">
        <v>150</v>
      </c>
      <c r="C39" s="104"/>
      <c r="D39" s="104"/>
      <c r="E39" s="104"/>
      <c r="F39" s="104"/>
      <c r="G39" s="104"/>
    </row>
    <row r="40" spans="1:7" x14ac:dyDescent="0.2">
      <c r="C40" s="95"/>
      <c r="D40" s="95"/>
      <c r="E40" s="95"/>
      <c r="F40" s="95"/>
      <c r="G40" s="95"/>
    </row>
    <row r="41" spans="1:7" x14ac:dyDescent="0.2">
      <c r="A41" s="18" t="s">
        <v>97</v>
      </c>
      <c r="C41" s="95"/>
      <c r="D41" s="95"/>
      <c r="E41" s="95"/>
      <c r="F41" s="95"/>
      <c r="G41" s="95"/>
    </row>
    <row r="42" spans="1:7" x14ac:dyDescent="0.2">
      <c r="A42" s="18" t="s">
        <v>77</v>
      </c>
    </row>
  </sheetData>
  <mergeCells count="3">
    <mergeCell ref="A2:G2"/>
    <mergeCell ref="A3:D3"/>
    <mergeCell ref="E5:G5"/>
  </mergeCells>
  <printOptions horizontalCentered="1"/>
  <pageMargins left="0.31" right="0.33" top="0.71" bottom="0.44" header="0.27559055118110237" footer="0.23622047244094491"/>
  <pageSetup paperSize="9" scale="9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L15" sqref="L15"/>
    </sheetView>
  </sheetViews>
  <sheetFormatPr defaultColWidth="8.85546875" defaultRowHeight="12" x14ac:dyDescent="0.2"/>
  <cols>
    <col min="1" max="1" width="43.7109375" style="18" customWidth="1"/>
    <col min="2" max="2" width="11.42578125" style="18" customWidth="1"/>
    <col min="3" max="3" width="10.5703125" style="18" customWidth="1"/>
    <col min="4" max="4" width="11.140625" style="18" customWidth="1"/>
    <col min="5" max="5" width="11.42578125" style="18" customWidth="1"/>
    <col min="6" max="6" width="11.85546875" style="18" customWidth="1"/>
    <col min="7" max="8" width="10.5703125" style="18" customWidth="1"/>
    <col min="9" max="16384" width="8.85546875" style="18"/>
  </cols>
  <sheetData>
    <row r="1" spans="1:9" ht="12.75" x14ac:dyDescent="0.2">
      <c r="A1" s="222"/>
      <c r="B1" s="222"/>
      <c r="C1" s="222"/>
      <c r="D1" s="222"/>
      <c r="E1" s="207" t="s">
        <v>21</v>
      </c>
      <c r="F1" s="222"/>
      <c r="G1" s="222"/>
      <c r="H1" s="222"/>
      <c r="I1" s="222"/>
    </row>
    <row r="2" spans="1:9" s="23" customFormat="1" ht="20.100000000000001" customHeight="1" x14ac:dyDescent="0.2">
      <c r="A2" s="226" t="s">
        <v>271</v>
      </c>
      <c r="B2" s="227"/>
      <c r="C2" s="227"/>
      <c r="D2" s="227"/>
      <c r="E2" s="227"/>
      <c r="F2" s="228"/>
      <c r="G2" s="228"/>
      <c r="H2" s="228"/>
      <c r="I2" s="228"/>
    </row>
    <row r="3" spans="1:9" s="17" customFormat="1" ht="27.75" customHeight="1" x14ac:dyDescent="0.2">
      <c r="A3" s="272" t="s">
        <v>270</v>
      </c>
      <c r="B3" s="272"/>
      <c r="C3" s="272"/>
      <c r="D3" s="272"/>
      <c r="E3" s="272"/>
      <c r="F3" s="272"/>
      <c r="G3" s="272"/>
      <c r="H3" s="229"/>
      <c r="I3" s="229"/>
    </row>
    <row r="4" spans="1:9" x14ac:dyDescent="0.2">
      <c r="A4" s="280"/>
      <c r="B4" s="280"/>
      <c r="C4" s="280"/>
      <c r="D4" s="280"/>
      <c r="E4" s="222"/>
      <c r="F4" s="222"/>
      <c r="G4" s="222"/>
      <c r="H4" s="222"/>
      <c r="I4" s="222"/>
    </row>
    <row r="5" spans="1:9" ht="12.75" x14ac:dyDescent="0.2">
      <c r="A5" s="281" t="s">
        <v>0</v>
      </c>
      <c r="B5" s="230" t="s">
        <v>1</v>
      </c>
      <c r="C5" s="283" t="s">
        <v>6</v>
      </c>
      <c r="D5" s="274"/>
      <c r="E5" s="211" t="s">
        <v>2</v>
      </c>
      <c r="F5" s="283" t="s">
        <v>3</v>
      </c>
      <c r="G5" s="284"/>
      <c r="H5" s="274"/>
      <c r="I5" s="222"/>
    </row>
    <row r="6" spans="1:9" ht="24" x14ac:dyDescent="0.2">
      <c r="A6" s="282"/>
      <c r="B6" s="231" t="s">
        <v>4</v>
      </c>
      <c r="C6" s="212">
        <v>2018</v>
      </c>
      <c r="D6" s="212" t="s">
        <v>217</v>
      </c>
      <c r="E6" s="212">
        <v>2019</v>
      </c>
      <c r="F6" s="213">
        <v>2020</v>
      </c>
      <c r="G6" s="213">
        <v>2021</v>
      </c>
      <c r="H6" s="213">
        <v>2022</v>
      </c>
      <c r="I6" s="222"/>
    </row>
    <row r="7" spans="1:9" ht="22.5" x14ac:dyDescent="0.2">
      <c r="A7" s="232" t="s">
        <v>92</v>
      </c>
      <c r="B7" s="233"/>
      <c r="C7" s="234"/>
      <c r="D7" s="234"/>
      <c r="E7" s="235"/>
      <c r="F7" s="235"/>
      <c r="G7" s="236"/>
      <c r="H7" s="236"/>
      <c r="I7" s="222"/>
    </row>
    <row r="8" spans="1:9" ht="12.75" x14ac:dyDescent="0.2">
      <c r="A8" s="233"/>
      <c r="B8" s="233"/>
      <c r="C8" s="234"/>
      <c r="D8" s="234"/>
      <c r="E8" s="235"/>
      <c r="F8" s="235"/>
      <c r="G8" s="236"/>
      <c r="H8" s="236"/>
      <c r="I8" s="222"/>
    </row>
    <row r="9" spans="1:9" ht="24" x14ac:dyDescent="0.2">
      <c r="A9" s="237" t="s">
        <v>74</v>
      </c>
      <c r="B9" s="233" t="s">
        <v>20</v>
      </c>
      <c r="C9" s="234">
        <f>C11+C12</f>
        <v>1879018</v>
      </c>
      <c r="D9" s="234">
        <f>D14*100/17</f>
        <v>1293058.8235294118</v>
      </c>
      <c r="E9" s="234">
        <f t="shared" ref="E9:H9" si="0">E11+E12</f>
        <v>2018678.6099999999</v>
      </c>
      <c r="F9" s="234">
        <f t="shared" si="0"/>
        <v>2157790.9522499996</v>
      </c>
      <c r="G9" s="234">
        <f t="shared" si="0"/>
        <v>2281078.9992052494</v>
      </c>
      <c r="H9" s="234">
        <f t="shared" si="0"/>
        <v>2397672.3734798655</v>
      </c>
      <c r="I9" s="222"/>
    </row>
    <row r="10" spans="1:9" ht="12.75" x14ac:dyDescent="0.2">
      <c r="A10" s="238" t="s">
        <v>18</v>
      </c>
      <c r="B10" s="233"/>
      <c r="C10" s="234"/>
      <c r="D10" s="234"/>
      <c r="E10" s="235"/>
      <c r="F10" s="235"/>
      <c r="G10" s="236"/>
      <c r="H10" s="236"/>
      <c r="I10" s="222"/>
    </row>
    <row r="11" spans="1:9" ht="48" x14ac:dyDescent="0.2">
      <c r="A11" s="239" t="s">
        <v>198</v>
      </c>
      <c r="B11" s="233" t="s">
        <v>20</v>
      </c>
      <c r="C11" s="234">
        <v>776922</v>
      </c>
      <c r="D11" s="234" t="s">
        <v>93</v>
      </c>
      <c r="E11" s="235">
        <f>C11*104.5%</f>
        <v>811883.49</v>
      </c>
      <c r="F11" s="235">
        <f>E11*104.5%</f>
        <v>848418.24704999989</v>
      </c>
      <c r="G11" s="235">
        <f>F11*104.5%</f>
        <v>886597.06816724979</v>
      </c>
      <c r="H11" s="235">
        <f>G11*104.5%</f>
        <v>926493.93623477593</v>
      </c>
      <c r="I11" s="222"/>
    </row>
    <row r="12" spans="1:9" ht="48" x14ac:dyDescent="0.2">
      <c r="A12" s="239" t="s">
        <v>94</v>
      </c>
      <c r="B12" s="233" t="s">
        <v>20</v>
      </c>
      <c r="C12" s="234">
        <v>1102096</v>
      </c>
      <c r="D12" s="234" t="s">
        <v>93</v>
      </c>
      <c r="E12" s="235">
        <f>C12*109.5%</f>
        <v>1206795.1199999999</v>
      </c>
      <c r="F12" s="235">
        <f>E12*108.5%</f>
        <v>1309372.7051999997</v>
      </c>
      <c r="G12" s="235">
        <f>F12*106.5%</f>
        <v>1394481.9310379997</v>
      </c>
      <c r="H12" s="235">
        <f>G12*105.5%</f>
        <v>1471178.4372450896</v>
      </c>
      <c r="I12" s="222"/>
    </row>
    <row r="13" spans="1:9" ht="12.75" x14ac:dyDescent="0.2">
      <c r="A13" s="240"/>
      <c r="B13" s="233"/>
      <c r="C13" s="234"/>
      <c r="D13" s="234"/>
      <c r="E13" s="235"/>
      <c r="F13" s="235"/>
      <c r="G13" s="236"/>
      <c r="H13" s="236"/>
      <c r="I13" s="222"/>
    </row>
    <row r="14" spans="1:9" ht="24" x14ac:dyDescent="0.2">
      <c r="A14" s="237" t="s">
        <v>218</v>
      </c>
      <c r="B14" s="233" t="s">
        <v>20</v>
      </c>
      <c r="C14" s="234">
        <v>135491.19</v>
      </c>
      <c r="D14" s="234">
        <v>219820</v>
      </c>
      <c r="E14" s="235">
        <f>E16+E17</f>
        <v>343175.36369999999</v>
      </c>
      <c r="F14" s="235">
        <f t="shared" ref="F14:H14" si="1">F16+F17</f>
        <v>366824.46188249998</v>
      </c>
      <c r="G14" s="235">
        <f t="shared" si="1"/>
        <v>387783.42986489245</v>
      </c>
      <c r="H14" s="235">
        <f t="shared" si="1"/>
        <v>407604.30349157716</v>
      </c>
      <c r="I14" s="222"/>
    </row>
    <row r="15" spans="1:9" ht="12.75" x14ac:dyDescent="0.2">
      <c r="A15" s="238" t="s">
        <v>18</v>
      </c>
      <c r="B15" s="233"/>
      <c r="C15" s="234"/>
      <c r="D15" s="234"/>
      <c r="E15" s="235"/>
      <c r="F15" s="235"/>
      <c r="G15" s="236"/>
      <c r="H15" s="236"/>
      <c r="I15" s="222"/>
    </row>
    <row r="16" spans="1:9" ht="36" x14ac:dyDescent="0.2">
      <c r="A16" s="239" t="s">
        <v>197</v>
      </c>
      <c r="B16" s="233" t="s">
        <v>20</v>
      </c>
      <c r="C16" s="236">
        <v>62745.5</v>
      </c>
      <c r="D16" s="234" t="s">
        <v>93</v>
      </c>
      <c r="E16" s="236">
        <f>E11*0.17</f>
        <v>138020.19330000001</v>
      </c>
      <c r="F16" s="236">
        <f t="shared" ref="F16:H16" si="2">F11*0.17</f>
        <v>144231.1019985</v>
      </c>
      <c r="G16" s="236">
        <f t="shared" si="2"/>
        <v>150721.50158843247</v>
      </c>
      <c r="H16" s="236">
        <f t="shared" si="2"/>
        <v>157503.96915991191</v>
      </c>
      <c r="I16" s="222"/>
    </row>
    <row r="17" spans="1:9" ht="24" x14ac:dyDescent="0.2">
      <c r="A17" s="239" t="s">
        <v>95</v>
      </c>
      <c r="B17" s="233" t="s">
        <v>20</v>
      </c>
      <c r="C17" s="236">
        <v>72673.69</v>
      </c>
      <c r="D17" s="234" t="s">
        <v>93</v>
      </c>
      <c r="E17" s="236">
        <f>E12*0.17</f>
        <v>205155.1704</v>
      </c>
      <c r="F17" s="236">
        <f t="shared" ref="F17:H17" si="3">F12*0.17</f>
        <v>222593.35988399998</v>
      </c>
      <c r="G17" s="236">
        <f t="shared" si="3"/>
        <v>237061.92827645998</v>
      </c>
      <c r="H17" s="236">
        <f t="shared" si="3"/>
        <v>250100.33433166525</v>
      </c>
      <c r="I17" s="222"/>
    </row>
    <row r="18" spans="1:9" ht="12.75" x14ac:dyDescent="0.2">
      <c r="A18" s="241"/>
      <c r="B18" s="241"/>
      <c r="C18" s="236"/>
      <c r="D18" s="236"/>
      <c r="E18" s="236"/>
      <c r="F18" s="236"/>
      <c r="G18" s="236"/>
      <c r="H18" s="236"/>
      <c r="I18" s="222"/>
    </row>
    <row r="19" spans="1:9" ht="36" x14ac:dyDescent="0.2">
      <c r="A19" s="237" t="s">
        <v>96</v>
      </c>
      <c r="B19" s="233" t="s">
        <v>20</v>
      </c>
      <c r="C19" s="236">
        <v>-544203</v>
      </c>
      <c r="D19" s="236">
        <v>-221705</v>
      </c>
      <c r="E19" s="236">
        <v>221582</v>
      </c>
      <c r="F19" s="236">
        <v>452441</v>
      </c>
      <c r="G19" s="236">
        <v>688700</v>
      </c>
      <c r="H19" s="236">
        <v>984019</v>
      </c>
      <c r="I19" s="222"/>
    </row>
    <row r="20" spans="1:9" ht="12.75" x14ac:dyDescent="0.2">
      <c r="A20" s="238" t="s">
        <v>5</v>
      </c>
      <c r="B20" s="233"/>
      <c r="C20" s="236"/>
      <c r="D20" s="236"/>
      <c r="E20" s="236"/>
      <c r="F20" s="236"/>
      <c r="G20" s="236"/>
      <c r="H20" s="236"/>
      <c r="I20" s="222"/>
    </row>
    <row r="21" spans="1:9" ht="12.75" x14ac:dyDescent="0.2">
      <c r="A21" s="242" t="s">
        <v>75</v>
      </c>
      <c r="B21" s="233" t="s">
        <v>20</v>
      </c>
      <c r="C21" s="236">
        <v>754972</v>
      </c>
      <c r="D21" s="236">
        <v>2805</v>
      </c>
      <c r="E21" s="236">
        <v>754323</v>
      </c>
      <c r="F21" s="236">
        <v>952873</v>
      </c>
      <c r="G21" s="236">
        <v>1321152</v>
      </c>
      <c r="H21" s="236">
        <v>1536987</v>
      </c>
      <c r="I21" s="222"/>
    </row>
    <row r="22" spans="1:9" x14ac:dyDescent="0.2">
      <c r="A22" s="242" t="s">
        <v>76</v>
      </c>
      <c r="B22" s="241"/>
      <c r="C22" s="243">
        <v>1299175</v>
      </c>
      <c r="D22" s="243">
        <v>224510</v>
      </c>
      <c r="E22" s="243">
        <v>532741</v>
      </c>
      <c r="F22" s="243">
        <v>500432</v>
      </c>
      <c r="G22" s="243">
        <v>632452</v>
      </c>
      <c r="H22" s="243">
        <v>552968</v>
      </c>
      <c r="I22" s="222"/>
    </row>
    <row r="23" spans="1:9" ht="31.5" customHeight="1" x14ac:dyDescent="0.25">
      <c r="A23" s="244" t="s">
        <v>273</v>
      </c>
      <c r="B23" s="222"/>
      <c r="C23" s="222"/>
      <c r="D23" s="222"/>
      <c r="E23" s="222"/>
      <c r="F23" s="222"/>
      <c r="G23" s="245" t="s">
        <v>272</v>
      </c>
      <c r="H23" s="222"/>
      <c r="I23" s="222"/>
    </row>
    <row r="24" spans="1:9" ht="15.75" customHeight="1" x14ac:dyDescent="0.2">
      <c r="A24" s="246" t="s">
        <v>274</v>
      </c>
      <c r="B24" s="222"/>
      <c r="C24" s="222"/>
      <c r="D24" s="222"/>
      <c r="E24" s="222"/>
      <c r="F24" s="222"/>
      <c r="G24" s="222"/>
      <c r="H24" s="222"/>
      <c r="I24" s="222"/>
    </row>
    <row r="25" spans="1:9" ht="12.75" x14ac:dyDescent="0.2">
      <c r="A25" s="246"/>
      <c r="B25" s="222"/>
      <c r="C25" s="222"/>
      <c r="D25" s="222"/>
      <c r="E25" s="222"/>
      <c r="F25" s="222"/>
      <c r="G25" s="222"/>
      <c r="H25" s="222"/>
      <c r="I25" s="222"/>
    </row>
  </sheetData>
  <mergeCells count="5">
    <mergeCell ref="A4:D4"/>
    <mergeCell ref="A3:G3"/>
    <mergeCell ref="A5:A6"/>
    <mergeCell ref="C5:D5"/>
    <mergeCell ref="F5:H5"/>
  </mergeCells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14" sqref="D14"/>
    </sheetView>
  </sheetViews>
  <sheetFormatPr defaultColWidth="8.85546875" defaultRowHeight="12" x14ac:dyDescent="0.2"/>
  <cols>
    <col min="1" max="1" width="43.7109375" style="18" customWidth="1"/>
    <col min="2" max="2" width="11.42578125" style="18" customWidth="1"/>
    <col min="3" max="3" width="10.5703125" style="18" customWidth="1"/>
    <col min="4" max="4" width="11.140625" style="18" customWidth="1"/>
    <col min="5" max="5" width="11.42578125" style="18" customWidth="1"/>
    <col min="6" max="6" width="11.85546875" style="18" customWidth="1"/>
    <col min="7" max="8" width="10.5703125" style="18" customWidth="1"/>
    <col min="9" max="16384" width="8.85546875" style="18"/>
  </cols>
  <sheetData>
    <row r="1" spans="1:8" ht="12.75" x14ac:dyDescent="0.2">
      <c r="E1" s="15" t="s">
        <v>21</v>
      </c>
    </row>
    <row r="2" spans="1:8" s="23" customFormat="1" ht="20.100000000000001" customHeight="1" x14ac:dyDescent="0.2">
      <c r="A2" s="45" t="s">
        <v>271</v>
      </c>
      <c r="B2" s="21"/>
      <c r="C2" s="22"/>
      <c r="D2" s="22"/>
      <c r="E2" s="22"/>
    </row>
    <row r="3" spans="1:8" s="17" customFormat="1" ht="27.75" customHeight="1" x14ac:dyDescent="0.2">
      <c r="A3" s="276" t="s">
        <v>270</v>
      </c>
      <c r="B3" s="276"/>
      <c r="C3" s="276"/>
      <c r="D3" s="276"/>
      <c r="E3" s="276"/>
      <c r="F3" s="276"/>
      <c r="G3" s="276"/>
    </row>
    <row r="4" spans="1:8" x14ac:dyDescent="0.2">
      <c r="A4" s="285"/>
      <c r="B4" s="285"/>
      <c r="C4" s="285"/>
      <c r="D4" s="285"/>
    </row>
    <row r="5" spans="1:8" ht="12.75" x14ac:dyDescent="0.2">
      <c r="A5" s="286" t="s">
        <v>0</v>
      </c>
      <c r="B5" s="24" t="s">
        <v>1</v>
      </c>
      <c r="C5" s="288" t="s">
        <v>6</v>
      </c>
      <c r="D5" s="278"/>
      <c r="E5" s="25" t="s">
        <v>2</v>
      </c>
      <c r="F5" s="288" t="s">
        <v>3</v>
      </c>
      <c r="G5" s="289"/>
      <c r="H5" s="278"/>
    </row>
    <row r="6" spans="1:8" ht="24" x14ac:dyDescent="0.2">
      <c r="A6" s="287"/>
      <c r="B6" s="26" t="s">
        <v>4</v>
      </c>
      <c r="C6" s="33">
        <v>2018</v>
      </c>
      <c r="D6" s="33" t="s">
        <v>217</v>
      </c>
      <c r="E6" s="33">
        <v>2019</v>
      </c>
      <c r="F6" s="31">
        <v>2020</v>
      </c>
      <c r="G6" s="31">
        <v>2021</v>
      </c>
      <c r="H6" s="31">
        <v>2022</v>
      </c>
    </row>
    <row r="7" spans="1:8" ht="22.5" x14ac:dyDescent="0.2">
      <c r="A7" s="28" t="s">
        <v>92</v>
      </c>
      <c r="B7" s="19"/>
      <c r="C7" s="61"/>
      <c r="D7" s="61"/>
      <c r="E7" s="62"/>
      <c r="F7" s="62"/>
      <c r="G7" s="63"/>
      <c r="H7" s="63"/>
    </row>
    <row r="8" spans="1:8" ht="12.75" x14ac:dyDescent="0.2">
      <c r="A8" s="19"/>
      <c r="B8" s="19"/>
      <c r="C8" s="61"/>
      <c r="D8" s="61"/>
      <c r="E8" s="62"/>
      <c r="F8" s="62"/>
      <c r="G8" s="63"/>
      <c r="H8" s="63"/>
    </row>
    <row r="9" spans="1:8" ht="24" x14ac:dyDescent="0.2">
      <c r="A9" s="20" t="s">
        <v>74</v>
      </c>
      <c r="B9" s="19" t="s">
        <v>20</v>
      </c>
      <c r="C9" s="61">
        <v>1530067</v>
      </c>
      <c r="D9" s="61">
        <v>697710</v>
      </c>
      <c r="E9" s="62">
        <v>1706625</v>
      </c>
      <c r="F9" s="62">
        <v>1471982</v>
      </c>
      <c r="G9" s="63">
        <v>1757232</v>
      </c>
      <c r="H9" s="63">
        <v>1804629</v>
      </c>
    </row>
    <row r="10" spans="1:8" ht="12.75" x14ac:dyDescent="0.2">
      <c r="A10" s="16" t="s">
        <v>18</v>
      </c>
      <c r="B10" s="19"/>
      <c r="C10" s="61"/>
      <c r="D10" s="61"/>
      <c r="E10" s="62"/>
      <c r="F10" s="62"/>
      <c r="G10" s="63"/>
      <c r="H10" s="63"/>
    </row>
    <row r="11" spans="1:8" ht="48" x14ac:dyDescent="0.2">
      <c r="A11" s="29" t="s">
        <v>198</v>
      </c>
      <c r="B11" s="19" t="s">
        <v>20</v>
      </c>
      <c r="C11" s="61">
        <v>721815</v>
      </c>
      <c r="D11" s="61" t="s">
        <v>93</v>
      </c>
      <c r="E11" s="62">
        <v>755243</v>
      </c>
      <c r="F11" s="62">
        <v>773872</v>
      </c>
      <c r="G11" s="63">
        <v>779812</v>
      </c>
      <c r="H11" s="63">
        <v>812433</v>
      </c>
    </row>
    <row r="12" spans="1:8" ht="48" x14ac:dyDescent="0.2">
      <c r="A12" s="29" t="s">
        <v>94</v>
      </c>
      <c r="B12" s="19" t="s">
        <v>20</v>
      </c>
      <c r="C12" s="61">
        <v>808252</v>
      </c>
      <c r="D12" s="61" t="s">
        <v>93</v>
      </c>
      <c r="E12" s="62">
        <v>951382</v>
      </c>
      <c r="F12" s="62">
        <v>968110</v>
      </c>
      <c r="G12" s="63">
        <v>977420</v>
      </c>
      <c r="H12" s="63">
        <v>992196</v>
      </c>
    </row>
    <row r="13" spans="1:8" ht="12.75" x14ac:dyDescent="0.2">
      <c r="A13" s="64"/>
      <c r="B13" s="19"/>
      <c r="C13" s="61"/>
      <c r="D13" s="61"/>
      <c r="E13" s="62"/>
      <c r="F13" s="62"/>
      <c r="G13" s="63"/>
      <c r="H13" s="63"/>
    </row>
    <row r="14" spans="1:8" ht="24" x14ac:dyDescent="0.2">
      <c r="A14" s="20" t="s">
        <v>218</v>
      </c>
      <c r="B14" s="19" t="s">
        <v>20</v>
      </c>
      <c r="C14" s="61">
        <v>135491.19</v>
      </c>
      <c r="D14" s="61">
        <v>118611</v>
      </c>
      <c r="E14" s="62">
        <v>290126.3</v>
      </c>
      <c r="F14" s="62">
        <v>250236.9</v>
      </c>
      <c r="G14" s="63">
        <v>298729.40000000002</v>
      </c>
      <c r="H14" s="63">
        <v>306786.93</v>
      </c>
    </row>
    <row r="15" spans="1:8" ht="12.75" x14ac:dyDescent="0.2">
      <c r="A15" s="16" t="s">
        <v>18</v>
      </c>
      <c r="B15" s="19"/>
      <c r="C15" s="61"/>
      <c r="D15" s="61"/>
      <c r="E15" s="62"/>
      <c r="F15" s="62"/>
      <c r="G15" s="63"/>
      <c r="H15" s="63"/>
    </row>
    <row r="16" spans="1:8" ht="36" x14ac:dyDescent="0.2">
      <c r="A16" s="29" t="s">
        <v>197</v>
      </c>
      <c r="B16" s="19" t="s">
        <v>20</v>
      </c>
      <c r="C16" s="63">
        <v>62745.5</v>
      </c>
      <c r="D16" s="61" t="s">
        <v>93</v>
      </c>
      <c r="E16" s="63">
        <v>136359.4</v>
      </c>
      <c r="F16" s="63">
        <v>117611.4</v>
      </c>
      <c r="G16" s="63">
        <v>140402</v>
      </c>
      <c r="H16" s="63">
        <v>144189.9</v>
      </c>
    </row>
    <row r="17" spans="1:8" ht="24" x14ac:dyDescent="0.2">
      <c r="A17" s="29" t="s">
        <v>95</v>
      </c>
      <c r="B17" s="19" t="s">
        <v>20</v>
      </c>
      <c r="C17" s="63">
        <v>72673.69</v>
      </c>
      <c r="D17" s="61" t="s">
        <v>93</v>
      </c>
      <c r="E17" s="63">
        <v>153766.9</v>
      </c>
      <c r="F17" s="63">
        <v>132625.5</v>
      </c>
      <c r="G17" s="63">
        <v>158326.6</v>
      </c>
      <c r="H17" s="63">
        <v>162597</v>
      </c>
    </row>
    <row r="18" spans="1:8" ht="12.75" x14ac:dyDescent="0.2">
      <c r="A18" s="27"/>
      <c r="B18" s="27"/>
      <c r="C18" s="63"/>
      <c r="D18" s="63"/>
      <c r="E18" s="63"/>
      <c r="F18" s="63"/>
      <c r="G18" s="63"/>
      <c r="H18" s="63"/>
    </row>
    <row r="19" spans="1:8" ht="36" x14ac:dyDescent="0.2">
      <c r="A19" s="20" t="s">
        <v>96</v>
      </c>
      <c r="B19" s="19" t="s">
        <v>20</v>
      </c>
      <c r="C19" s="63">
        <v>-544203</v>
      </c>
      <c r="D19" s="63">
        <v>-221705</v>
      </c>
      <c r="E19" s="63">
        <v>221582</v>
      </c>
      <c r="F19" s="63">
        <v>452441</v>
      </c>
      <c r="G19" s="63">
        <v>688700</v>
      </c>
      <c r="H19" s="63">
        <v>984019</v>
      </c>
    </row>
    <row r="20" spans="1:8" ht="12.75" x14ac:dyDescent="0.2">
      <c r="A20" s="16" t="s">
        <v>5</v>
      </c>
      <c r="B20" s="19"/>
      <c r="C20" s="63"/>
      <c r="D20" s="63"/>
      <c r="E20" s="63"/>
      <c r="F20" s="63"/>
      <c r="G20" s="63"/>
      <c r="H20" s="63"/>
    </row>
    <row r="21" spans="1:8" ht="12.75" x14ac:dyDescent="0.2">
      <c r="A21" s="30" t="s">
        <v>75</v>
      </c>
      <c r="B21" s="19" t="s">
        <v>20</v>
      </c>
      <c r="C21" s="63">
        <v>754972</v>
      </c>
      <c r="D21" s="63">
        <v>2805</v>
      </c>
      <c r="E21" s="63">
        <v>754323</v>
      </c>
      <c r="F21" s="63">
        <v>952873</v>
      </c>
      <c r="G21" s="63">
        <v>1321152</v>
      </c>
      <c r="H21" s="63">
        <v>1536987</v>
      </c>
    </row>
    <row r="22" spans="1:8" x14ac:dyDescent="0.2">
      <c r="A22" s="30" t="s">
        <v>76</v>
      </c>
      <c r="B22" s="27"/>
      <c r="C22" s="65">
        <v>1299175</v>
      </c>
      <c r="D22" s="65">
        <v>224510</v>
      </c>
      <c r="E22" s="65">
        <v>532741</v>
      </c>
      <c r="F22" s="65">
        <v>500432</v>
      </c>
      <c r="G22" s="65">
        <v>632452</v>
      </c>
      <c r="H22" s="65">
        <v>552968</v>
      </c>
    </row>
    <row r="23" spans="1:8" ht="31.5" customHeight="1" x14ac:dyDescent="0.25">
      <c r="A23" s="192" t="s">
        <v>273</v>
      </c>
      <c r="G23" s="191" t="s">
        <v>272</v>
      </c>
    </row>
    <row r="24" spans="1:8" ht="15.75" customHeight="1" x14ac:dyDescent="0.2">
      <c r="A24" s="193" t="s">
        <v>274</v>
      </c>
    </row>
    <row r="25" spans="1:8" ht="12.75" x14ac:dyDescent="0.2">
      <c r="A25" s="193"/>
    </row>
  </sheetData>
  <mergeCells count="5">
    <mergeCell ref="A4:D4"/>
    <mergeCell ref="A3:G3"/>
    <mergeCell ref="A5:A6"/>
    <mergeCell ref="C5:D5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90" zoomScaleNormal="90" workbookViewId="0">
      <selection activeCell="A12" sqref="A12"/>
    </sheetView>
  </sheetViews>
  <sheetFormatPr defaultRowHeight="12.75" x14ac:dyDescent="0.2"/>
  <cols>
    <col min="1" max="1" width="61" style="96" customWidth="1"/>
    <col min="2" max="2" width="14.140625" style="96" customWidth="1"/>
    <col min="3" max="3" width="11.28515625" style="80" customWidth="1"/>
    <col min="4" max="4" width="12.140625" style="80" customWidth="1"/>
    <col min="5" max="5" width="10.28515625" customWidth="1"/>
    <col min="6" max="6" width="10.85546875" customWidth="1"/>
    <col min="7" max="7" width="12.28515625" customWidth="1"/>
    <col min="8" max="8" width="12.42578125" customWidth="1"/>
  </cols>
  <sheetData>
    <row r="1" spans="1:8" x14ac:dyDescent="0.2">
      <c r="A1" s="206"/>
      <c r="B1" s="206"/>
      <c r="C1" s="199"/>
      <c r="D1" s="207"/>
      <c r="E1" s="199"/>
      <c r="F1" s="199" t="s">
        <v>151</v>
      </c>
      <c r="G1" s="199"/>
      <c r="H1" s="199"/>
    </row>
    <row r="2" spans="1:8" ht="16.5" x14ac:dyDescent="0.25">
      <c r="A2" s="290" t="s">
        <v>152</v>
      </c>
      <c r="B2" s="290"/>
      <c r="C2" s="290"/>
      <c r="D2" s="290"/>
      <c r="E2" s="199"/>
      <c r="F2" s="199"/>
      <c r="G2" s="199"/>
      <c r="H2" s="199"/>
    </row>
    <row r="3" spans="1:8" ht="16.5" x14ac:dyDescent="0.25">
      <c r="A3" s="208" t="s">
        <v>203</v>
      </c>
      <c r="B3" s="209"/>
      <c r="C3" s="209"/>
      <c r="D3" s="209"/>
      <c r="E3" s="210">
        <f>E6/C6%</f>
        <v>104.48257652285257</v>
      </c>
      <c r="F3" s="210">
        <f>F6/E6%</f>
        <v>108.48070005324493</v>
      </c>
      <c r="G3" s="210">
        <f>G6/F6%</f>
        <v>107.98750314979962</v>
      </c>
      <c r="H3" s="210">
        <f>H6/G6%</f>
        <v>106.36644664421776</v>
      </c>
    </row>
    <row r="4" spans="1:8" x14ac:dyDescent="0.2">
      <c r="A4" s="291" t="s">
        <v>0</v>
      </c>
      <c r="B4" s="293" t="s">
        <v>153</v>
      </c>
      <c r="C4" s="283" t="s">
        <v>6</v>
      </c>
      <c r="D4" s="274"/>
      <c r="E4" s="211" t="s">
        <v>2</v>
      </c>
      <c r="F4" s="283" t="s">
        <v>3</v>
      </c>
      <c r="G4" s="284"/>
      <c r="H4" s="274"/>
    </row>
    <row r="5" spans="1:8" s="10" customFormat="1" ht="24" x14ac:dyDescent="0.2">
      <c r="A5" s="292"/>
      <c r="B5" s="294"/>
      <c r="C5" s="212">
        <v>2018</v>
      </c>
      <c r="D5" s="212" t="s">
        <v>217</v>
      </c>
      <c r="E5" s="212">
        <v>2019</v>
      </c>
      <c r="F5" s="213">
        <v>2020</v>
      </c>
      <c r="G5" s="213">
        <v>2021</v>
      </c>
      <c r="H5" s="213">
        <v>2022</v>
      </c>
    </row>
    <row r="6" spans="1:8" ht="15.75" x14ac:dyDescent="0.25">
      <c r="A6" s="214" t="s">
        <v>185</v>
      </c>
      <c r="B6" s="215" t="s">
        <v>154</v>
      </c>
      <c r="C6" s="196">
        <v>6810050.6307692286</v>
      </c>
      <c r="D6" s="196">
        <v>3125050.5538461534</v>
      </c>
      <c r="E6" s="196">
        <v>7115316.3615384623</v>
      </c>
      <c r="F6" s="196">
        <v>7718745</v>
      </c>
      <c r="G6" s="196">
        <v>8335280</v>
      </c>
      <c r="H6" s="196">
        <v>8865941.153846154</v>
      </c>
    </row>
    <row r="7" spans="1:8" ht="31.5" x14ac:dyDescent="0.25">
      <c r="A7" s="214" t="s">
        <v>186</v>
      </c>
      <c r="B7" s="215" t="s">
        <v>154</v>
      </c>
      <c r="C7" s="196">
        <v>136581.4</v>
      </c>
      <c r="D7" s="196">
        <v>69974.399999999994</v>
      </c>
      <c r="E7" s="196">
        <v>94177.900000000009</v>
      </c>
      <c r="F7" s="196">
        <v>101535.02</v>
      </c>
      <c r="G7" s="196">
        <v>109799</v>
      </c>
      <c r="H7" s="196">
        <v>117015</v>
      </c>
    </row>
    <row r="8" spans="1:8" ht="15.75" x14ac:dyDescent="0.25">
      <c r="A8" s="214" t="s">
        <v>193</v>
      </c>
      <c r="B8" s="215" t="s">
        <v>154</v>
      </c>
      <c r="C8" s="196">
        <f>C10*100/13</f>
        <v>6673469.2307692282</v>
      </c>
      <c r="D8" s="196">
        <f>D10*100/13</f>
        <v>3055076.153846154</v>
      </c>
      <c r="E8" s="196">
        <f t="shared" ref="E8" si="0">E10*100/13</f>
        <v>7021138.4615384601</v>
      </c>
      <c r="F8" s="196">
        <f>F6-F7</f>
        <v>7617209.9800000004</v>
      </c>
      <c r="G8" s="196">
        <f t="shared" ref="G8:H8" si="1">G6-G7</f>
        <v>8225481</v>
      </c>
      <c r="H8" s="196">
        <f t="shared" si="1"/>
        <v>8748926.153846154</v>
      </c>
    </row>
    <row r="9" spans="1:8" ht="15.75" x14ac:dyDescent="0.25">
      <c r="A9" s="214" t="s">
        <v>187</v>
      </c>
      <c r="B9" s="216" t="s">
        <v>155</v>
      </c>
      <c r="C9" s="197">
        <v>13</v>
      </c>
      <c r="D9" s="197">
        <v>13</v>
      </c>
      <c r="E9" s="197">
        <v>13</v>
      </c>
      <c r="F9" s="197">
        <v>13</v>
      </c>
      <c r="G9" s="197">
        <v>13</v>
      </c>
      <c r="H9" s="197">
        <v>13</v>
      </c>
    </row>
    <row r="10" spans="1:8" ht="15.75" x14ac:dyDescent="0.25">
      <c r="A10" s="214" t="s">
        <v>194</v>
      </c>
      <c r="B10" s="215" t="s">
        <v>154</v>
      </c>
      <c r="C10" s="196">
        <f>'[1]НДФЛ Городское'!C10+'[1]НДФЛ Айдарово'!C10+'[1]НДФЛ Березово'!C10+'[1]НДФЛ БВерейка'!C10+'[1]НДФЛ Горожанка'!C10+'[1]НДФЛ Карачун'!C10+'[1]НДФЛ Комсомольское'!C10+'[1]НДФЛ Ломово'!C10+'[1]НДФЛ Новоживотинное '!C10+'[1]НДФЛ Павловка'!C10+'[1]НДФЛ РГвоздевка'!C10+'[1]НДФЛ Скляево'!C10+'[1]НДФЛ Сомово'!C10+'[1]НДФЛ Ступино'!C10+'[1]НДФЛ ЧПоляна'!C10+'[1]НДФЛ Ямное'!C10</f>
        <v>867550.99999999977</v>
      </c>
      <c r="D10" s="196">
        <f>'[1]НДФЛ Городское'!D10+'[1]НДФЛ Айдарово'!D10+'[1]НДФЛ Березово'!D10+'[1]НДФЛ БВерейка'!D10+'[1]НДФЛ Горожанка'!D10+'[1]НДФЛ Карачун'!D10+'[1]НДФЛ Комсомольское'!D10+'[1]НДФЛ Ломово'!D10+'[1]НДФЛ Новоживотинное '!D10+'[1]НДФЛ Павловка'!D10+'[1]НДФЛ РГвоздевка'!D10+'[1]НДФЛ Скляево'!D10+'[1]НДФЛ Сомово'!D10+'[1]НДФЛ Ступино'!D10+'[1]НДФЛ ЧПоляна'!D10+'[1]НДФЛ Ямное'!D10</f>
        <v>397159.9</v>
      </c>
      <c r="E10" s="196">
        <f>'[1]НДФЛ Городское'!E10+'[1]НДФЛ Айдарово'!E10+'[1]НДФЛ Березово'!E10+'[1]НДФЛ БВерейка'!E10+'[1]НДФЛ Горожанка'!E10+'[1]НДФЛ Карачун'!E10+'[1]НДФЛ Комсомольское'!E10+'[1]НДФЛ Ломово'!E10+'[1]НДФЛ Новоживотинное '!E10+'[1]НДФЛ Павловка'!E10+'[1]НДФЛ РГвоздевка'!E10+'[1]НДФЛ Скляево'!E10+'[1]НДФЛ Сомово'!E10+'[1]НДФЛ Ступино'!E10+'[1]НДФЛ ЧПоляна'!E10+'[1]НДФЛ Ямное'!E10</f>
        <v>912747.99999999988</v>
      </c>
      <c r="F10" s="196">
        <f>F8*0.13</f>
        <v>990237.29740000004</v>
      </c>
      <c r="G10" s="196">
        <f t="shared" ref="G10:H10" si="2">G8*0.13</f>
        <v>1069312.53</v>
      </c>
      <c r="H10" s="196">
        <f t="shared" si="2"/>
        <v>1137360.4000000001</v>
      </c>
    </row>
    <row r="11" spans="1:8" ht="31.5" x14ac:dyDescent="0.25">
      <c r="A11" s="214" t="s">
        <v>204</v>
      </c>
      <c r="B11" s="215" t="s">
        <v>154</v>
      </c>
      <c r="C11" s="196">
        <f>'[1]НДФЛ Городское'!C11+'[1]НДФЛ Айдарово'!C11+'[1]НДФЛ Березово'!C11+'[1]НДФЛ БВерейка'!C11+'[1]НДФЛ Горожанка'!C11+'[1]НДФЛ Карачун'!C11+'[1]НДФЛ Комсомольское'!C11+'[1]НДФЛ Ломово'!C11+'[1]НДФЛ Новоживотинное '!C11+'[1]НДФЛ Павловка'!C11+'[1]НДФЛ РГвоздевка'!C11+'[1]НДФЛ Скляево'!C11+'[1]НДФЛ Сомово'!C11+'[1]НДФЛ Ступино'!C11+'[1]НДФЛ ЧПоляна'!C11+'[1]НДФЛ Ямное'!C11</f>
        <v>859570.89999999991</v>
      </c>
      <c r="D11" s="196">
        <f>'[1]НДФЛ Городское'!D11+'[1]НДФЛ Айдарово'!D11+'[1]НДФЛ Березово'!D11+'[1]НДФЛ БВерейка'!D11+'[1]НДФЛ Горожанка'!D11+'[1]НДФЛ Карачун'!D11+'[1]НДФЛ Комсомольское'!D11+'[1]НДФЛ Ломово'!D11+'[1]НДФЛ Новоживотинное '!D11+'[1]НДФЛ Павловка'!D11+'[1]НДФЛ РГвоздевка'!D11+'[1]НДФЛ Скляево'!D11+'[1]НДФЛ Сомово'!D11+'[1]НДФЛ Ступино'!D11+'[1]НДФЛ ЧПоляна'!D11+'[1]НДФЛ Ямное'!D11</f>
        <v>397159.9</v>
      </c>
      <c r="E11" s="196">
        <f>E10</f>
        <v>912747.99999999988</v>
      </c>
      <c r="F11" s="196">
        <f t="shared" ref="F11:H11" si="3">F10</f>
        <v>990237.29740000004</v>
      </c>
      <c r="G11" s="196">
        <f t="shared" si="3"/>
        <v>1069312.53</v>
      </c>
      <c r="H11" s="196">
        <f t="shared" si="3"/>
        <v>1137360.4000000001</v>
      </c>
    </row>
    <row r="12" spans="1:8" ht="110.25" x14ac:dyDescent="0.2">
      <c r="A12" s="217" t="s">
        <v>188</v>
      </c>
      <c r="B12" s="215" t="s">
        <v>154</v>
      </c>
      <c r="C12" s="196">
        <v>27707</v>
      </c>
      <c r="D12" s="196">
        <v>25769.599999999999</v>
      </c>
      <c r="E12" s="196">
        <v>30142.636000000002</v>
      </c>
      <c r="F12" s="196">
        <v>32218.746999999996</v>
      </c>
      <c r="G12" s="196">
        <v>34599.070525000003</v>
      </c>
      <c r="H12" s="196">
        <v>37157.977905</v>
      </c>
    </row>
    <row r="13" spans="1:8" ht="47.25" x14ac:dyDescent="0.2">
      <c r="A13" s="217" t="s">
        <v>189</v>
      </c>
      <c r="B13" s="215" t="s">
        <v>154</v>
      </c>
      <c r="C13" s="196">
        <v>13880.9</v>
      </c>
      <c r="D13" s="196">
        <v>162.89999999999998</v>
      </c>
      <c r="E13" s="196">
        <v>13438.096000000003</v>
      </c>
      <c r="F13" s="196">
        <v>13538.775720000001</v>
      </c>
      <c r="G13" s="196">
        <v>13654.243899000001</v>
      </c>
      <c r="H13" s="196">
        <v>13778.154691425001</v>
      </c>
    </row>
    <row r="14" spans="1:8" ht="94.5" x14ac:dyDescent="0.2">
      <c r="A14" s="217" t="s">
        <v>190</v>
      </c>
      <c r="B14" s="215" t="s">
        <v>154</v>
      </c>
      <c r="C14" s="196">
        <v>33834.700000000004</v>
      </c>
      <c r="D14" s="196">
        <v>6573.9999999999991</v>
      </c>
      <c r="E14" s="196">
        <v>35762.380000000005</v>
      </c>
      <c r="F14" s="196">
        <v>38250.949600000007</v>
      </c>
      <c r="G14" s="196">
        <v>41097.04664</v>
      </c>
      <c r="H14" s="196">
        <v>44199.4740188</v>
      </c>
    </row>
    <row r="15" spans="1:8" ht="31.5" x14ac:dyDescent="0.2">
      <c r="A15" s="217" t="s">
        <v>191</v>
      </c>
      <c r="B15" s="215" t="s">
        <v>154</v>
      </c>
      <c r="C15" s="196">
        <f>'[1]НДФЛ Городское'!C15+'[1]НДФЛ Айдарово'!C15+'[1]НДФЛ Березово'!C15+'[1]НДФЛ БВерейка'!C15+'[1]НДФЛ Горожанка'!C15+'[1]НДФЛ Карачун'!C15+'[1]НДФЛ Комсомольское'!C15+'[1]НДФЛ Ломово'!C15+'[1]НДФЛ Новоживотинное '!C15+'[1]НДФЛ Павловка'!C15+'[1]НДФЛ РГвоздевка'!C15+'[1]НДФЛ Скляево'!C15+'[1]НДФЛ Сомово'!C15+'[1]НДФЛ Ступино'!C15+'[1]НДФЛ ЧПоляна'!C15+'[1]НДФЛ Ямное'!C15</f>
        <v>7980.1</v>
      </c>
      <c r="D15" s="196">
        <f>'[1]НДФЛ Городское'!D15+'[1]НДФЛ Айдарово'!D15+'[1]НДФЛ Березово'!D15+'[1]НДФЛ БВерейка'!D15+'[1]НДФЛ Горожанка'!D15+'[1]НДФЛ Карачун'!D15+'[1]НДФЛ Комсомольское'!D15+'[1]НДФЛ Ломово'!D15+'[1]НДФЛ Новоживотинное '!D15+'[1]НДФЛ Павловка'!D15+'[1]НДФЛ РГвоздевка'!D15+'[1]НДФЛ Скляево'!D15+'[1]НДФЛ Сомово'!D15+'[1]НДФЛ Ступино'!D15+'[1]НДФЛ ЧПоляна'!D15+'[1]НДФЛ Ямное'!D15</f>
        <v>0</v>
      </c>
      <c r="E15" s="196">
        <f>'[1]НДФЛ Городское'!E15+'[1]НДФЛ Айдарово'!E15+'[1]НДФЛ Березово'!E15+'[1]НДФЛ БВерейка'!E15+'[1]НДФЛ Горожанка'!E15+'[1]НДФЛ Карачун'!E15+'[1]НДФЛ Комсомольское'!E15+'[1]НДФЛ Ломово'!E15+'[1]НДФЛ Новоживотинное '!E15+'[1]НДФЛ Павловка'!E15+'[1]НДФЛ РГвоздевка'!E15+'[1]НДФЛ Скляево'!E15+'[1]НДФЛ Сомово'!E15+'[1]НДФЛ Ступино'!E15+'[1]НДФЛ ЧПоляна'!E15+'[1]НДФЛ Ямное'!E15</f>
        <v>0</v>
      </c>
      <c r="F15" s="196">
        <f>'[1]НДФЛ Городское'!F15+'[1]НДФЛ Айдарово'!F15+'[1]НДФЛ Березово'!F15+'[1]НДФЛ БВерейка'!F15+'[1]НДФЛ Горожанка'!F15+'[1]НДФЛ Карачун'!F15+'[1]НДФЛ Комсомольское'!F15+'[1]НДФЛ Ломово'!F15+'[1]НДФЛ Новоживотинное '!F15+'[1]НДФЛ Павловка'!F15+'[1]НДФЛ РГвоздевка'!F15+'[1]НДФЛ Скляево'!F15+'[1]НДФЛ Сомово'!F15+'[1]НДФЛ Ступино'!F15+'[1]НДФЛ ЧПоляна'!F15+'[1]НДФЛ Ямное'!F15</f>
        <v>0</v>
      </c>
      <c r="G15" s="196">
        <f>'[1]НДФЛ Городское'!G15+'[1]НДФЛ Айдарово'!G15+'[1]НДФЛ Березово'!G15+'[1]НДФЛ БВерейка'!G15+'[1]НДФЛ Горожанка'!G15+'[1]НДФЛ Карачун'!G15+'[1]НДФЛ Комсомольское'!G15+'[1]НДФЛ Ломово'!G15+'[1]НДФЛ Новоживотинное '!G15+'[1]НДФЛ Павловка'!G15+'[1]НДФЛ РГвоздевка'!G15+'[1]НДФЛ Скляево'!G15+'[1]НДФЛ Сомово'!G15+'[1]НДФЛ Ступино'!G15+'[1]НДФЛ ЧПоляна'!G15+'[1]НДФЛ Ямное'!G15</f>
        <v>0</v>
      </c>
      <c r="H15" s="196">
        <f>'[1]НДФЛ Городское'!H15+'[1]НДФЛ Айдарово'!H15+'[1]НДФЛ Березово'!H15+'[1]НДФЛ БВерейка'!H15+'[1]НДФЛ Горожанка'!H15+'[1]НДФЛ Карачун'!H15+'[1]НДФЛ Комсомольское'!H15+'[1]НДФЛ Ломово'!H15+'[1]НДФЛ Новоживотинное '!H15+'[1]НДФЛ Павловка'!H15+'[1]НДФЛ РГвоздевка'!H15+'[1]НДФЛ Скляево'!H15+'[1]НДФЛ Сомово'!H15+'[1]НДФЛ Ступино'!H15+'[1]НДФЛ ЧПоляна'!H15+'[1]НДФЛ Ямное'!H15</f>
        <v>0</v>
      </c>
    </row>
    <row r="16" spans="1:8" ht="15.75" x14ac:dyDescent="0.25">
      <c r="A16" s="214" t="s">
        <v>192</v>
      </c>
      <c r="B16" s="218" t="s">
        <v>154</v>
      </c>
      <c r="C16" s="196">
        <f>'[1]НДФЛ Городское'!C16+'[1]НДФЛ Айдарово'!C16+'[1]НДФЛ Березово'!C16+'[1]НДФЛ БВерейка'!C16+'[1]НДФЛ Горожанка'!C16+'[1]НДФЛ Карачун'!C16+'[1]НДФЛ Комсомольское'!C16+'[1]НДФЛ Ломово'!C16+'[1]НДФЛ Новоживотинное '!C16+'[1]НДФЛ Павловка'!C16+'[1]НДФЛ РГвоздевка'!C16+'[1]НДФЛ Скляево'!C16+'[1]НДФЛ Сомово'!C16+'[1]НДФЛ Ступино'!C16+'[1]НДФЛ ЧПоляна'!C16+'[1]НДФЛ Ямное'!C16</f>
        <v>0</v>
      </c>
      <c r="D16" s="196">
        <f>'[1]НДФЛ Городское'!D16+'[1]НДФЛ Айдарово'!D16+'[1]НДФЛ Березово'!D16+'[1]НДФЛ БВерейка'!D16+'[1]НДФЛ Горожанка'!D16+'[1]НДФЛ Карачун'!D16+'[1]НДФЛ Комсомольское'!D16+'[1]НДФЛ Ломово'!D16+'[1]НДФЛ Новоживотинное '!D16+'[1]НДФЛ Павловка'!D16+'[1]НДФЛ РГвоздевка'!D16+'[1]НДФЛ Скляево'!D16+'[1]НДФЛ Сомово'!D16+'[1]НДФЛ Ступино'!D16+'[1]НДФЛ ЧПоляна'!D16+'[1]НДФЛ Ямное'!D16</f>
        <v>0</v>
      </c>
      <c r="E16" s="196">
        <f>'[1]НДФЛ Городское'!E16+'[1]НДФЛ Айдарово'!E16+'[1]НДФЛ Березово'!E16+'[1]НДФЛ БВерейка'!E16+'[1]НДФЛ Горожанка'!E16+'[1]НДФЛ Карачун'!E16+'[1]НДФЛ Комсомольское'!E16+'[1]НДФЛ Ломово'!E16+'[1]НДФЛ Новоживотинное '!E16+'[1]НДФЛ Павловка'!E16+'[1]НДФЛ РГвоздевка'!E16+'[1]НДФЛ Скляево'!E16+'[1]НДФЛ Сомово'!E16+'[1]НДФЛ Ступино'!E16+'[1]НДФЛ ЧПоляна'!E16+'[1]НДФЛ Ямное'!E16</f>
        <v>0</v>
      </c>
      <c r="F16" s="196">
        <f>'[1]НДФЛ Городское'!F16+'[1]НДФЛ Айдарово'!F16+'[1]НДФЛ Березово'!F16+'[1]НДФЛ БВерейка'!F16+'[1]НДФЛ Горожанка'!F16+'[1]НДФЛ Карачун'!F16+'[1]НДФЛ Комсомольское'!F16+'[1]НДФЛ Ломово'!F16+'[1]НДФЛ Новоживотинное '!F16+'[1]НДФЛ Павловка'!F16+'[1]НДФЛ РГвоздевка'!F16+'[1]НДФЛ Скляево'!F16+'[1]НДФЛ Сомово'!F16+'[1]НДФЛ Ступино'!F16+'[1]НДФЛ ЧПоляна'!F16+'[1]НДФЛ Ямное'!F16</f>
        <v>0</v>
      </c>
      <c r="G16" s="196">
        <f>'[1]НДФЛ Городское'!G16+'[1]НДФЛ Айдарово'!G16+'[1]НДФЛ Березово'!G16+'[1]НДФЛ БВерейка'!G16+'[1]НДФЛ Горожанка'!G16+'[1]НДФЛ Карачун'!G16+'[1]НДФЛ Комсомольское'!G16+'[1]НДФЛ Ломово'!G16+'[1]НДФЛ Новоживотинное '!G16+'[1]НДФЛ Павловка'!G16+'[1]НДФЛ РГвоздевка'!G16+'[1]НДФЛ Скляево'!G16+'[1]НДФЛ Сомово'!G16+'[1]НДФЛ Ступино'!G16+'[1]НДФЛ ЧПоляна'!G16+'[1]НДФЛ Ямное'!G16</f>
        <v>0</v>
      </c>
      <c r="H16" s="196">
        <f>'[1]НДФЛ Городское'!H16+'[1]НДФЛ Айдарово'!H16+'[1]НДФЛ Березово'!H16+'[1]НДФЛ БВерейка'!H16+'[1]НДФЛ Горожанка'!H16+'[1]НДФЛ Карачун'!H16+'[1]НДФЛ Комсомольское'!H16+'[1]НДФЛ Ломово'!H16+'[1]НДФЛ Новоживотинное '!H16+'[1]НДФЛ Павловка'!H16+'[1]НДФЛ РГвоздевка'!H16+'[1]НДФЛ Скляево'!H16+'[1]НДФЛ Сомово'!H16+'[1]НДФЛ Ступино'!H16+'[1]НДФЛ ЧПоляна'!H16+'[1]НДФЛ Ямное'!H16</f>
        <v>0</v>
      </c>
    </row>
    <row r="17" spans="1:8" ht="31.5" x14ac:dyDescent="0.2">
      <c r="A17" s="219" t="s">
        <v>195</v>
      </c>
      <c r="B17" s="218" t="s">
        <v>154</v>
      </c>
      <c r="C17" s="196">
        <f>'[1]НДФЛ Городское'!C17+'[1]НДФЛ Айдарово'!C17+'[1]НДФЛ Березово'!C17+'[1]НДФЛ БВерейка'!C17+'[1]НДФЛ Горожанка'!C17+'[1]НДФЛ Карачун'!C17+'[1]НДФЛ Комсомольское'!C17+'[1]НДФЛ Ломово'!C17+'[1]НДФЛ Новоживотинное '!C17+'[1]НДФЛ Павловка'!C17+'[1]НДФЛ РГвоздевка'!C17+'[1]НДФЛ Скляево'!C17+'[1]НДФЛ Сомово'!C17+'[1]НДФЛ Ступино'!C17+'[1]НДФЛ ЧПоляна'!C17+'[1]НДФЛ Ямное'!C17</f>
        <v>942973.6</v>
      </c>
      <c r="D17" s="196">
        <f>'[1]НДФЛ Городское'!D17+'[1]НДФЛ Айдарово'!D17+'[1]НДФЛ Березово'!D17+'[1]НДФЛ БВерейка'!D17+'[1]НДФЛ Горожанка'!D17+'[1]НДФЛ Карачун'!D17+'[1]НДФЛ Комсомольское'!D17+'[1]НДФЛ Ломово'!D17+'[1]НДФЛ Новоживотинное '!D17+'[1]НДФЛ Павловка'!D17+'[1]НДФЛ РГвоздевка'!D17+'[1]НДФЛ Скляево'!D17+'[1]НДФЛ Сомово'!D17+'[1]НДФЛ Ступино'!D17+'[1]НДФЛ ЧПоляна'!D17+'[1]НДФЛ Ямное'!D17</f>
        <v>429666.39999999991</v>
      </c>
      <c r="E17" s="196">
        <f>SUM(E11,E12,E13,E14,E15,E16)</f>
        <v>992091.11199999996</v>
      </c>
      <c r="F17" s="196">
        <f t="shared" ref="F17:H17" si="4">SUM(F11,F12,F13,F14,F15,F16)</f>
        <v>1074245.76972</v>
      </c>
      <c r="G17" s="196">
        <f t="shared" si="4"/>
        <v>1158662.8910640003</v>
      </c>
      <c r="H17" s="196">
        <f t="shared" si="4"/>
        <v>1232496.0066152252</v>
      </c>
    </row>
    <row r="18" spans="1:8" ht="31.5" x14ac:dyDescent="0.2">
      <c r="A18" s="220" t="s">
        <v>199</v>
      </c>
      <c r="B18" s="216"/>
      <c r="C18" s="198">
        <v>442750.6</v>
      </c>
      <c r="D18" s="198">
        <v>207315.3</v>
      </c>
      <c r="E18" s="198">
        <v>468601.1</v>
      </c>
      <c r="F18" s="198">
        <v>504601</v>
      </c>
      <c r="G18" s="198">
        <v>542011.9</v>
      </c>
      <c r="H18" s="198">
        <v>582265.30000000005</v>
      </c>
    </row>
    <row r="19" spans="1:8" x14ac:dyDescent="0.2">
      <c r="A19" s="206"/>
      <c r="B19" s="206"/>
      <c r="C19" s="221"/>
      <c r="D19" s="221"/>
      <c r="E19" s="210">
        <f>E17/C17%</f>
        <v>105.20878972645683</v>
      </c>
      <c r="F19" s="210">
        <f>F17/E17%</f>
        <v>108.28095894885914</v>
      </c>
      <c r="G19" s="210">
        <f>G17/F17%</f>
        <v>107.85826891047508</v>
      </c>
      <c r="H19" s="210">
        <f>H17/G17%</f>
        <v>106.37226894212723</v>
      </c>
    </row>
    <row r="20" spans="1:8" x14ac:dyDescent="0.2">
      <c r="A20" s="222" t="s">
        <v>299</v>
      </c>
      <c r="B20" s="206"/>
      <c r="C20" s="210">
        <f t="shared" ref="C20:H20" si="5">C18/C17%</f>
        <v>46.952597612488837</v>
      </c>
      <c r="D20" s="210">
        <f t="shared" si="5"/>
        <v>48.250293716241259</v>
      </c>
      <c r="E20" s="210">
        <f t="shared" si="5"/>
        <v>47.233675852142909</v>
      </c>
      <c r="F20" s="210">
        <f t="shared" si="5"/>
        <v>46.972584321325577</v>
      </c>
      <c r="G20" s="210">
        <f t="shared" si="5"/>
        <v>46.779085114417569</v>
      </c>
      <c r="H20" s="210">
        <f t="shared" si="5"/>
        <v>47.242773759491648</v>
      </c>
    </row>
    <row r="21" spans="1:8" x14ac:dyDescent="0.2">
      <c r="A21" s="222" t="s">
        <v>298</v>
      </c>
      <c r="B21" s="206"/>
      <c r="C21" s="207"/>
      <c r="D21" s="207"/>
      <c r="E21" s="199"/>
      <c r="F21" s="199"/>
      <c r="G21" s="199"/>
      <c r="H21" s="199"/>
    </row>
    <row r="22" spans="1:8" ht="15.75" x14ac:dyDescent="0.25">
      <c r="A22" s="223" t="s">
        <v>297</v>
      </c>
      <c r="B22" s="224"/>
      <c r="C22" s="225">
        <f>(C17-C14)*0.487</f>
        <v>442750.64429999999</v>
      </c>
      <c r="D22" s="225">
        <f>(D17-D14)*0.49</f>
        <v>207315.27599999995</v>
      </c>
      <c r="E22" s="198">
        <v>992091.11199999996</v>
      </c>
      <c r="F22" s="198">
        <v>1068048.88432</v>
      </c>
      <c r="G22" s="198">
        <v>1147243.781064</v>
      </c>
      <c r="H22" s="198">
        <v>1232496.0066152252</v>
      </c>
    </row>
    <row r="23" spans="1:8" x14ac:dyDescent="0.2">
      <c r="A23" s="206"/>
      <c r="B23" s="206"/>
      <c r="C23" s="207"/>
      <c r="D23" s="207"/>
      <c r="E23" s="269">
        <f t="shared" ref="E23" si="6">E17-E22</f>
        <v>0</v>
      </c>
      <c r="F23" s="269">
        <f>F17-F22</f>
        <v>6196.8854000000283</v>
      </c>
      <c r="G23" s="269">
        <f t="shared" ref="G23:H23" si="7">G17-G22</f>
        <v>11419.110000000335</v>
      </c>
      <c r="H23" s="269">
        <f t="shared" si="7"/>
        <v>0</v>
      </c>
    </row>
    <row r="24" spans="1:8" x14ac:dyDescent="0.2">
      <c r="A24" s="206"/>
      <c r="B24" s="206"/>
      <c r="C24" s="207"/>
      <c r="D24" s="207"/>
      <c r="E24" s="199"/>
      <c r="F24" s="199"/>
      <c r="G24" s="199"/>
      <c r="H24" s="199"/>
    </row>
    <row r="25" spans="1:8" x14ac:dyDescent="0.2">
      <c r="A25" s="206"/>
      <c r="B25" s="206"/>
      <c r="C25" s="207"/>
      <c r="D25" s="207"/>
      <c r="E25" s="199"/>
      <c r="F25" s="199"/>
      <c r="G25" s="199"/>
      <c r="H25" s="199"/>
    </row>
    <row r="26" spans="1:8" x14ac:dyDescent="0.2">
      <c r="A26" s="206"/>
      <c r="B26" s="206"/>
      <c r="C26" s="207"/>
      <c r="D26" s="207"/>
      <c r="E26" s="199"/>
      <c r="F26" s="199"/>
      <c r="G26" s="199"/>
      <c r="H26" s="199"/>
    </row>
    <row r="27" spans="1:8" x14ac:dyDescent="0.2">
      <c r="A27" s="206"/>
      <c r="B27" s="206"/>
      <c r="C27" s="207"/>
      <c r="D27" s="207"/>
      <c r="E27" s="199"/>
      <c r="F27" s="199"/>
      <c r="G27" s="199"/>
      <c r="H27" s="199"/>
    </row>
    <row r="28" spans="1:8" x14ac:dyDescent="0.2">
      <c r="A28" s="206"/>
      <c r="B28" s="206"/>
      <c r="C28" s="207"/>
      <c r="D28" s="207"/>
      <c r="E28" s="199"/>
      <c r="F28" s="199"/>
      <c r="G28" s="199"/>
      <c r="H28" s="199"/>
    </row>
  </sheetData>
  <mergeCells count="5">
    <mergeCell ref="A2:D2"/>
    <mergeCell ref="A4:A5"/>
    <mergeCell ref="B4:B5"/>
    <mergeCell ref="C4:D4"/>
    <mergeCell ref="F4:H4"/>
  </mergeCells>
  <printOptions horizontalCentered="1"/>
  <pageMargins left="0.39" right="0.31496062992125984" top="0.35" bottom="0.27559055118110237" header="0.34" footer="0.39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90" zoomScaleNormal="90" workbookViewId="0">
      <selection activeCell="K12" sqref="K12"/>
    </sheetView>
  </sheetViews>
  <sheetFormatPr defaultRowHeight="12.75" x14ac:dyDescent="0.2"/>
  <cols>
    <col min="1" max="1" width="61" style="96" customWidth="1"/>
    <col min="2" max="2" width="14.140625" style="96" customWidth="1"/>
    <col min="3" max="3" width="11.28515625" style="80" customWidth="1"/>
    <col min="4" max="4" width="12.140625" style="80" customWidth="1"/>
    <col min="5" max="5" width="10.28515625" customWidth="1"/>
    <col min="6" max="6" width="10.85546875" customWidth="1"/>
    <col min="7" max="7" width="12.28515625" customWidth="1"/>
    <col min="8" max="8" width="12.42578125" customWidth="1"/>
  </cols>
  <sheetData>
    <row r="1" spans="1:8" x14ac:dyDescent="0.2">
      <c r="C1"/>
      <c r="F1" t="s">
        <v>151</v>
      </c>
    </row>
    <row r="2" spans="1:8" ht="16.5" x14ac:dyDescent="0.25">
      <c r="A2" s="295" t="s">
        <v>152</v>
      </c>
      <c r="B2" s="295"/>
      <c r="C2" s="295"/>
      <c r="D2" s="295"/>
    </row>
    <row r="3" spans="1:8" ht="16.5" x14ac:dyDescent="0.25">
      <c r="A3" s="134" t="s">
        <v>203</v>
      </c>
      <c r="B3" s="97"/>
      <c r="C3" s="97"/>
      <c r="D3" s="97"/>
      <c r="E3" s="133">
        <f>E6/C6%</f>
        <v>104.48257652285257</v>
      </c>
      <c r="F3" s="133">
        <f>F6/E6%</f>
        <v>107.81075795119492</v>
      </c>
      <c r="G3" s="133">
        <f>G6/F6%</f>
        <v>107.51346958930732</v>
      </c>
      <c r="H3" s="133">
        <f>H6/G6%</f>
        <v>107.49930422470042</v>
      </c>
    </row>
    <row r="4" spans="1:8" x14ac:dyDescent="0.2">
      <c r="A4" s="296" t="s">
        <v>0</v>
      </c>
      <c r="B4" s="298" t="s">
        <v>153</v>
      </c>
      <c r="C4" s="288" t="s">
        <v>6</v>
      </c>
      <c r="D4" s="278"/>
      <c r="E4" s="25" t="s">
        <v>2</v>
      </c>
      <c r="F4" s="288" t="s">
        <v>3</v>
      </c>
      <c r="G4" s="289"/>
      <c r="H4" s="278"/>
    </row>
    <row r="5" spans="1:8" s="10" customFormat="1" ht="24" x14ac:dyDescent="0.2">
      <c r="A5" s="297"/>
      <c r="B5" s="299"/>
      <c r="C5" s="33">
        <v>2018</v>
      </c>
      <c r="D5" s="33" t="s">
        <v>217</v>
      </c>
      <c r="E5" s="33">
        <v>2019</v>
      </c>
      <c r="F5" s="31">
        <v>2020</v>
      </c>
      <c r="G5" s="31">
        <v>2021</v>
      </c>
      <c r="H5" s="31">
        <v>2022</v>
      </c>
    </row>
    <row r="6" spans="1:8" ht="15.75" x14ac:dyDescent="0.25">
      <c r="A6" s="98" t="s">
        <v>185</v>
      </c>
      <c r="B6" s="128" t="s">
        <v>154</v>
      </c>
      <c r="C6" s="196">
        <f>C7+C8</f>
        <v>6810050.6307692286</v>
      </c>
      <c r="D6" s="196">
        <f>'[1]НДФЛ Городское'!D6+'[1]НДФЛ Айдарово'!D6+'[1]НДФЛ Березово'!D6+'[1]НДФЛ БВерейка'!D6+'[1]НДФЛ Горожанка'!D6+'[1]НДФЛ Карачун'!D6+'[1]НДФЛ Комсомольское'!D6+'[1]НДФЛ Ломово'!D6+'[1]НДФЛ Новоживотинное '!D6+'[1]НДФЛ Павловка'!D6+'[1]НДФЛ РГвоздевка'!D6+'[1]НДФЛ Скляево'!D6+'[1]НДФЛ Сомово'!D6+'[1]НДФЛ Ступино'!D6+'[1]НДФЛ ЧПоляна'!D6+'[1]НДФЛ Ямное'!D6</f>
        <v>3125050.5538461534</v>
      </c>
      <c r="E6" s="196">
        <f>'[1]НДФЛ Городское'!E6+'[1]НДФЛ Айдарово'!E6+'[1]НДФЛ Березово'!E6+'[1]НДФЛ БВерейка'!E6+'[1]НДФЛ Горожанка'!E6+'[1]НДФЛ Карачун'!E6+'[1]НДФЛ Комсомольское'!E6+'[1]НДФЛ Ломово'!E6+'[1]НДФЛ Новоживотинное '!E6+'[1]НДФЛ Павловка'!E6+'[1]НДФЛ РГвоздевка'!E6+'[1]НДФЛ Скляево'!E6+'[1]НДФЛ Сомово'!E6+'[1]НДФЛ Ступино'!E6+'[1]НДФЛ ЧПоляна'!E6+'[1]НДФЛ Ямное'!E6</f>
        <v>7115316.3615384623</v>
      </c>
      <c r="F6" s="196">
        <v>7671076.5</v>
      </c>
      <c r="G6" s="196">
        <v>8247440.5</v>
      </c>
      <c r="H6" s="196">
        <f>'[1]НДФЛ Городское'!H6+'[1]НДФЛ Айдарово'!H6+'[1]НДФЛ Березово'!H6+'[1]НДФЛ БВерейка'!H6+'[1]НДФЛ Горожанка'!H6+'[1]НДФЛ Карачун'!H6+'[1]НДФЛ Комсомольское'!H6+'[1]НДФЛ Ломово'!H6+'[1]НДФЛ Новоживотинное '!H6+'[1]НДФЛ Павловка'!H6+'[1]НДФЛ РГвоздевка'!H6+'[1]НДФЛ Скляево'!H6+'[1]НДФЛ Сомово'!H6+'[1]НДФЛ Ступино'!H6+'[1]НДФЛ ЧПоляна'!H6+'[1]НДФЛ Ямное'!H6</f>
        <v>8865941.153846154</v>
      </c>
    </row>
    <row r="7" spans="1:8" ht="31.5" x14ac:dyDescent="0.25">
      <c r="A7" s="98" t="s">
        <v>186</v>
      </c>
      <c r="B7" s="128" t="s">
        <v>154</v>
      </c>
      <c r="C7" s="196">
        <f>'[1]НДФЛ Городское'!C7+'[1]НДФЛ Айдарово'!C7+'[1]НДФЛ Березово'!C7+'[1]НДФЛ БВерейка'!C7+'[1]НДФЛ Горожанка'!C7+'[1]НДФЛ Карачун'!C7+'[1]НДФЛ Комсомольское'!C7+'[1]НДФЛ Ломово'!C7+'[1]НДФЛ Новоживотинное '!C7+'[1]НДФЛ Павловка'!C7+'[1]НДФЛ РГвоздевка'!C7+'[1]НДФЛ Скляево'!C7+'[1]НДФЛ Сомово'!C7+'[1]НДФЛ Ступино'!C7+'[1]НДФЛ ЧПоляна'!C7+'[1]НДФЛ Ямное'!C7</f>
        <v>136581.4</v>
      </c>
      <c r="D7" s="196">
        <f>'[1]НДФЛ Городское'!D7+'[1]НДФЛ Айдарово'!D7+'[1]НДФЛ Березово'!D7+'[1]НДФЛ БВерейка'!D7+'[1]НДФЛ Горожанка'!D7+'[1]НДФЛ Карачун'!D7+'[1]НДФЛ Комсомольское'!D7+'[1]НДФЛ Ломово'!D7+'[1]НДФЛ Новоживотинное '!D7+'[1]НДФЛ Павловка'!D7+'[1]НДФЛ РГвоздевка'!D7+'[1]НДФЛ Скляево'!D7+'[1]НДФЛ Сомово'!D7+'[1]НДФЛ Ступино'!D7+'[1]НДФЛ ЧПоляна'!D7+'[1]НДФЛ Ямное'!D7</f>
        <v>69974.399999999994</v>
      </c>
      <c r="E7" s="196">
        <f>'[1]НДФЛ Городское'!E7+'[1]НДФЛ Айдарово'!E7+'[1]НДФЛ Березово'!E7+'[1]НДФЛ БВерейка'!E7+'[1]НДФЛ Горожанка'!E7+'[1]НДФЛ Карачун'!E7+'[1]НДФЛ Комсомольское'!E7+'[1]НДФЛ Ломово'!E7+'[1]НДФЛ Новоживотинное '!E7+'[1]НДФЛ Павловка'!E7+'[1]НДФЛ РГвоздевка'!E7+'[1]НДФЛ Скляево'!E7+'[1]НДФЛ Сомово'!E7+'[1]НДФЛ Ступино'!E7+'[1]НДФЛ ЧПоляна'!E7+'[1]НДФЛ Ямное'!E7</f>
        <v>94177.900000000009</v>
      </c>
      <c r="F7" s="196">
        <f>'[1]НДФЛ Городское'!F7+'[1]НДФЛ Айдарово'!F7+'[1]НДФЛ Березово'!F7+'[1]НДФЛ БВерейка'!F7+'[1]НДФЛ Горожанка'!F7+'[1]НДФЛ Карачун'!F7+'[1]НДФЛ Комсомольское'!F7+'[1]НДФЛ Ломово'!F7+'[1]НДФЛ Новоживотинное '!F7+'[1]НДФЛ Павловка'!F7+'[1]НДФЛ РГвоздевка'!F7+'[1]НДФЛ Скляево'!F7+'[1]НДФЛ Сомово'!F7+'[1]НДФЛ Ступино'!F7+'[1]НДФЛ ЧПоляна'!F7+'[1]НДФЛ Ямное'!F7</f>
        <v>101535.02</v>
      </c>
      <c r="G7" s="196">
        <f>'[1]НДФЛ Городское'!G7+'[1]НДФЛ Айдарово'!G7+'[1]НДФЛ Березово'!G7+'[1]НДФЛ БВерейка'!G7+'[1]НДФЛ Горожанка'!G7+'[1]НДФЛ Карачун'!G7+'[1]НДФЛ Комсомольское'!G7+'[1]НДФЛ Ломово'!G7+'[1]НДФЛ Новоживотинное '!G7+'[1]НДФЛ Павловка'!G7+'[1]НДФЛ РГвоздевка'!G7+'[1]НДФЛ Скляево'!G7+'[1]НДФЛ Сомово'!G7+'[1]НДФЛ Ступино'!G7+'[1]НДФЛ ЧПоляна'!G7+'[1]НДФЛ Ямное'!G7</f>
        <v>109799</v>
      </c>
      <c r="H7" s="196">
        <f>'[1]НДФЛ Городское'!H7+'[1]НДФЛ Айдарово'!H7+'[1]НДФЛ Березово'!H7+'[1]НДФЛ БВерейка'!H7+'[1]НДФЛ Горожанка'!H7+'[1]НДФЛ Карачун'!H7+'[1]НДФЛ Комсомольское'!H7+'[1]НДФЛ Ломово'!H7+'[1]НДФЛ Новоживотинное '!H7+'[1]НДФЛ Павловка'!H7+'[1]НДФЛ РГвоздевка'!H7+'[1]НДФЛ Скляево'!H7+'[1]НДФЛ Сомово'!H7+'[1]НДФЛ Ступино'!H7+'[1]НДФЛ ЧПоляна'!H7+'[1]НДФЛ Ямное'!H7</f>
        <v>117015</v>
      </c>
    </row>
    <row r="8" spans="1:8" ht="15.75" x14ac:dyDescent="0.25">
      <c r="A8" s="98" t="s">
        <v>193</v>
      </c>
      <c r="B8" s="128" t="s">
        <v>154</v>
      </c>
      <c r="C8" s="196">
        <f>C10*100/13</f>
        <v>6673469.2307692282</v>
      </c>
      <c r="D8" s="196">
        <f>D10*100/13</f>
        <v>3055076.153846154</v>
      </c>
      <c r="E8" s="196">
        <f>E10*100/13</f>
        <v>7021138.4615384601</v>
      </c>
      <c r="F8" s="196">
        <v>7569541.5</v>
      </c>
      <c r="G8" s="196">
        <v>8137641.5</v>
      </c>
      <c r="H8" s="196">
        <f>H10*100/13</f>
        <v>8748926.1538461559</v>
      </c>
    </row>
    <row r="9" spans="1:8" ht="15.75" x14ac:dyDescent="0.25">
      <c r="A9" s="98" t="s">
        <v>187</v>
      </c>
      <c r="B9" s="100" t="s">
        <v>155</v>
      </c>
      <c r="C9" s="197">
        <v>13</v>
      </c>
      <c r="D9" s="197">
        <v>13</v>
      </c>
      <c r="E9" s="197">
        <v>13</v>
      </c>
      <c r="F9" s="197">
        <v>13</v>
      </c>
      <c r="G9" s="197">
        <v>13</v>
      </c>
      <c r="H9" s="197">
        <v>13</v>
      </c>
    </row>
    <row r="10" spans="1:8" ht="15.75" x14ac:dyDescent="0.25">
      <c r="A10" s="98" t="s">
        <v>194</v>
      </c>
      <c r="B10" s="128" t="s">
        <v>154</v>
      </c>
      <c r="C10" s="196">
        <f>'[1]НДФЛ Городское'!C10+'[1]НДФЛ Айдарово'!C10+'[1]НДФЛ Березово'!C10+'[1]НДФЛ БВерейка'!C10+'[1]НДФЛ Горожанка'!C10+'[1]НДФЛ Карачун'!C10+'[1]НДФЛ Комсомольское'!C10+'[1]НДФЛ Ломово'!C10+'[1]НДФЛ Новоживотинное '!C10+'[1]НДФЛ Павловка'!C10+'[1]НДФЛ РГвоздевка'!C10+'[1]НДФЛ Скляево'!C10+'[1]НДФЛ Сомово'!C10+'[1]НДФЛ Ступино'!C10+'[1]НДФЛ ЧПоляна'!C10+'[1]НДФЛ Ямное'!C10</f>
        <v>867550.99999999977</v>
      </c>
      <c r="D10" s="196">
        <f>'[1]НДФЛ Городское'!D10+'[1]НДФЛ Айдарово'!D10+'[1]НДФЛ Березово'!D10+'[1]НДФЛ БВерейка'!D10+'[1]НДФЛ Горожанка'!D10+'[1]НДФЛ Карачун'!D10+'[1]НДФЛ Комсомольское'!D10+'[1]НДФЛ Ломово'!D10+'[1]НДФЛ Новоживотинное '!D10+'[1]НДФЛ Павловка'!D10+'[1]НДФЛ РГвоздевка'!D10+'[1]НДФЛ Скляево'!D10+'[1]НДФЛ Сомово'!D10+'[1]НДФЛ Ступино'!D10+'[1]НДФЛ ЧПоляна'!D10+'[1]НДФЛ Ямное'!D10</f>
        <v>397159.9</v>
      </c>
      <c r="E10" s="196">
        <f>'[1]НДФЛ Городское'!E10+'[1]НДФЛ Айдарово'!E10+'[1]НДФЛ Березово'!E10+'[1]НДФЛ БВерейка'!E10+'[1]НДФЛ Горожанка'!E10+'[1]НДФЛ Карачун'!E10+'[1]НДФЛ Комсомольское'!E10+'[1]НДФЛ Ломово'!E10+'[1]НДФЛ Новоживотинное '!E10+'[1]НДФЛ Павловка'!E10+'[1]НДФЛ РГвоздевка'!E10+'[1]НДФЛ Скляево'!E10+'[1]НДФЛ Сомово'!E10+'[1]НДФЛ Ступино'!E10+'[1]НДФЛ ЧПоляна'!E10+'[1]НДФЛ Ямное'!E10</f>
        <v>912747.99999999988</v>
      </c>
      <c r="F10" s="196">
        <f>'[1]НДФЛ Городское'!F10+'[1]НДФЛ Айдарово'!F10+'[1]НДФЛ Березово'!F10+'[1]НДФЛ БВерейка'!F10+'[1]НДФЛ Горожанка'!F10+'[1]НДФЛ Карачун'!F10+'[1]НДФЛ Комсомольское'!F10+'[1]НДФЛ Ломово'!F10+'[1]НДФЛ Новоживотинное '!F10+'[1]НДФЛ Павловка'!F10+'[1]НДФЛ РГвоздевка'!F10+'[1]НДФЛ Скляево'!F10+'[1]НДФЛ Сомово'!F10+'[1]НДФЛ Ступино'!F10+'[1]НДФЛ ЧПоляна'!F10+'[1]НДФЛ Ямное'!F10</f>
        <v>984040.41200000013</v>
      </c>
      <c r="G10" s="196">
        <f>'[1]НДФЛ Городское'!G10+'[1]НДФЛ Айдарово'!G10+'[1]НДФЛ Березово'!G10+'[1]НДФЛ БВерейка'!G10+'[1]НДФЛ Горожанка'!G10+'[1]НДФЛ Карачун'!G10+'[1]НДФЛ Комсомольское'!G10+'[1]НДФЛ Ломово'!G10+'[1]НДФЛ Новоживотинное '!G10+'[1]НДФЛ Павловка'!G10+'[1]НДФЛ РГвоздевка'!G10+'[1]НДФЛ Скляево'!G10+'[1]НДФЛ Сомово'!G10+'[1]НДФЛ Ступино'!G10+'[1]НДФЛ ЧПоляна'!G10+'[1]НДФЛ Ямное'!G10</f>
        <v>1057893.42</v>
      </c>
      <c r="H10" s="196">
        <f>'[1]НДФЛ Городское'!H10+'[1]НДФЛ Айдарово'!H10+'[1]НДФЛ Березово'!H10+'[1]НДФЛ БВерейка'!H10+'[1]НДФЛ Горожанка'!H10+'[1]НДФЛ Карачун'!H10+'[1]НДФЛ Комсомольское'!H10+'[1]НДФЛ Ломово'!H10+'[1]НДФЛ Новоживотинное '!H10+'[1]НДФЛ Павловка'!H10+'[1]НДФЛ РГвоздевка'!H10+'[1]НДФЛ Скляево'!H10+'[1]НДФЛ Сомово'!H10+'[1]НДФЛ Ступино'!H10+'[1]НДФЛ ЧПоляна'!H10+'[1]НДФЛ Ямное'!H10</f>
        <v>1137360.4000000001</v>
      </c>
    </row>
    <row r="11" spans="1:8" ht="31.5" x14ac:dyDescent="0.25">
      <c r="A11" s="98" t="s">
        <v>204</v>
      </c>
      <c r="B11" s="128" t="s">
        <v>154</v>
      </c>
      <c r="C11" s="196">
        <f>'[1]НДФЛ Городское'!C11+'[1]НДФЛ Айдарово'!C11+'[1]НДФЛ Березово'!C11+'[1]НДФЛ БВерейка'!C11+'[1]НДФЛ Горожанка'!C11+'[1]НДФЛ Карачун'!C11+'[1]НДФЛ Комсомольское'!C11+'[1]НДФЛ Ломово'!C11+'[1]НДФЛ Новоживотинное '!C11+'[1]НДФЛ Павловка'!C11+'[1]НДФЛ РГвоздевка'!C11+'[1]НДФЛ Скляево'!C11+'[1]НДФЛ Сомово'!C11+'[1]НДФЛ Ступино'!C11+'[1]НДФЛ ЧПоляна'!C11+'[1]НДФЛ Ямное'!C11</f>
        <v>859570.89999999991</v>
      </c>
      <c r="D11" s="196">
        <f>'[1]НДФЛ Городское'!D11+'[1]НДФЛ Айдарово'!D11+'[1]НДФЛ Березово'!D11+'[1]НДФЛ БВерейка'!D11+'[1]НДФЛ Горожанка'!D11+'[1]НДФЛ Карачун'!D11+'[1]НДФЛ Комсомольское'!D11+'[1]НДФЛ Ломово'!D11+'[1]НДФЛ Новоживотинное '!D11+'[1]НДФЛ Павловка'!D11+'[1]НДФЛ РГвоздевка'!D11+'[1]НДФЛ Скляево'!D11+'[1]НДФЛ Сомово'!D11+'[1]НДФЛ Ступино'!D11+'[1]НДФЛ ЧПоляна'!D11+'[1]НДФЛ Ямное'!D11</f>
        <v>397159.9</v>
      </c>
      <c r="E11" s="196">
        <f>'[1]НДФЛ Городское'!E11+'[1]НДФЛ Айдарово'!E11+'[1]НДФЛ Березово'!E11+'[1]НДФЛ БВерейка'!E11+'[1]НДФЛ Горожанка'!E11+'[1]НДФЛ Карачун'!E11+'[1]НДФЛ Комсомольское'!E11+'[1]НДФЛ Ломово'!E11+'[1]НДФЛ Новоживотинное '!E11+'[1]НДФЛ Павловка'!E11+'[1]НДФЛ РГвоздевка'!E11+'[1]НДФЛ Скляево'!E11+'[1]НДФЛ Сомово'!E11+'[1]НДФЛ Ступино'!E11+'[1]НДФЛ ЧПоляна'!E11+'[1]НДФЛ Ямное'!E11</f>
        <v>912747.99999999988</v>
      </c>
      <c r="F11" s="196">
        <f>'[1]НДФЛ Городское'!F11+'[1]НДФЛ Айдарово'!F11+'[1]НДФЛ Березово'!F11+'[1]НДФЛ БВерейка'!F11+'[1]НДФЛ Горожанка'!F11+'[1]НДФЛ Карачун'!F11+'[1]НДФЛ Комсомольское'!F11+'[1]НДФЛ Ломово'!F11+'[1]НДФЛ Новоживотинное '!F11+'[1]НДФЛ Павловка'!F11+'[1]НДФЛ РГвоздевка'!F11+'[1]НДФЛ Скляево'!F11+'[1]НДФЛ Сомово'!F11+'[1]НДФЛ Ступино'!F11+'[1]НДФЛ ЧПоляна'!F11+'[1]НДФЛ Ямное'!F11</f>
        <v>984040.41200000013</v>
      </c>
      <c r="G11" s="196">
        <f>'[1]НДФЛ Городское'!G11+'[1]НДФЛ Айдарово'!G11+'[1]НДФЛ Березово'!G11+'[1]НДФЛ БВерейка'!G11+'[1]НДФЛ Горожанка'!G11+'[1]НДФЛ Карачун'!G11+'[1]НДФЛ Комсомольское'!G11+'[1]НДФЛ Ломово'!G11+'[1]НДФЛ Новоживотинное '!G11+'[1]НДФЛ Павловка'!G11+'[1]НДФЛ РГвоздевка'!G11+'[1]НДФЛ Скляево'!G11+'[1]НДФЛ Сомово'!G11+'[1]НДФЛ Ступино'!G11+'[1]НДФЛ ЧПоляна'!G11+'[1]НДФЛ Ямное'!G11</f>
        <v>1057893.42</v>
      </c>
      <c r="H11" s="196">
        <f>'[1]НДФЛ Городское'!H11+'[1]НДФЛ Айдарово'!H11+'[1]НДФЛ Березово'!H11+'[1]НДФЛ БВерейка'!H11+'[1]НДФЛ Горожанка'!H11+'[1]НДФЛ Карачун'!H11+'[1]НДФЛ Комсомольское'!H11+'[1]НДФЛ Ломово'!H11+'[1]НДФЛ Новоживотинное '!H11+'[1]НДФЛ Павловка'!H11+'[1]НДФЛ РГвоздевка'!H11+'[1]НДФЛ Скляево'!H11+'[1]НДФЛ Сомово'!H11+'[1]НДФЛ Ступино'!H11+'[1]НДФЛ ЧПоляна'!H11+'[1]НДФЛ Ямное'!H11</f>
        <v>1137360.4000000001</v>
      </c>
    </row>
    <row r="12" spans="1:8" ht="110.25" x14ac:dyDescent="0.2">
      <c r="A12" s="129" t="s">
        <v>188</v>
      </c>
      <c r="B12" s="128" t="s">
        <v>154</v>
      </c>
      <c r="C12" s="196">
        <f>'[1]НДФЛ Городское'!C12+'[1]НДФЛ Айдарово'!C12+'[1]НДФЛ Березово'!C12+'[1]НДФЛ БВерейка'!C12+'[1]НДФЛ Горожанка'!C12+'[1]НДФЛ Карачун'!C12+'[1]НДФЛ Комсомольское'!C12+'[1]НДФЛ Ломово'!C12+'[1]НДФЛ Новоживотинное '!C12+'[1]НДФЛ Павловка'!C12+'[1]НДФЛ РГвоздевка'!C12+'[1]НДФЛ Скляево'!C12+'[1]НДФЛ Сомово'!C12+'[1]НДФЛ Ступино'!C12+'[1]НДФЛ ЧПоляна'!C12+'[1]НДФЛ Ямное'!C12</f>
        <v>27707</v>
      </c>
      <c r="D12" s="196">
        <f>'[1]НДФЛ Городское'!D12+'[1]НДФЛ Айдарово'!D12+'[1]НДФЛ Березово'!D12+'[1]НДФЛ БВерейка'!D12+'[1]НДФЛ Горожанка'!D12+'[1]НДФЛ Карачун'!D12+'[1]НДФЛ Комсомольское'!D12+'[1]НДФЛ Ломово'!D12+'[1]НДФЛ Новоживотинное '!D12+'[1]НДФЛ Павловка'!D12+'[1]НДФЛ РГвоздевка'!D12+'[1]НДФЛ Скляево'!D12+'[1]НДФЛ Сомово'!D12+'[1]НДФЛ Ступино'!D12+'[1]НДФЛ ЧПоляна'!D12+'[1]НДФЛ Ямное'!D12</f>
        <v>25769.599999999999</v>
      </c>
      <c r="E12" s="196">
        <f>'[1]НДФЛ Городское'!E12+'[1]НДФЛ Айдарово'!E12+'[1]НДФЛ Березово'!E12+'[1]НДФЛ БВерейка'!E12+'[1]НДФЛ Горожанка'!E12+'[1]НДФЛ Карачун'!E12+'[1]НДФЛ Комсомольское'!E12+'[1]НДФЛ Ломово'!E12+'[1]НДФЛ Новоживотинное '!E12+'[1]НДФЛ Павловка'!E12+'[1]НДФЛ РГвоздевка'!E12+'[1]НДФЛ Скляево'!E12+'[1]НДФЛ Сомово'!E12+'[1]НДФЛ Ступино'!E12+'[1]НДФЛ ЧПоляна'!E12+'[1]НДФЛ Ямное'!E12</f>
        <v>30142.636000000002</v>
      </c>
      <c r="F12" s="196">
        <f>'[1]НДФЛ Городское'!F12+'[1]НДФЛ Айдарово'!F12+'[1]НДФЛ Березово'!F12+'[1]НДФЛ БВерейка'!F12+'[1]НДФЛ Горожанка'!F12+'[1]НДФЛ Карачун'!F12+'[1]НДФЛ Комсомольское'!F12+'[1]НДФЛ Ломово'!F12+'[1]НДФЛ Новоживотинное '!F12+'[1]НДФЛ Павловка'!F12+'[1]НДФЛ РГвоздевка'!F12+'[1]НДФЛ Скляево'!F12+'[1]НДФЛ Сомово'!F12+'[1]НДФЛ Ступино'!F12+'[1]НДФЛ ЧПоляна'!F12+'[1]НДФЛ Ямное'!F12</f>
        <v>32218.746999999996</v>
      </c>
      <c r="G12" s="196">
        <f>'[1]НДФЛ Городское'!G12+'[1]НДФЛ Айдарово'!G12+'[1]НДФЛ Березово'!G12+'[1]НДФЛ БВерейка'!G12+'[1]НДФЛ Горожанка'!G12+'[1]НДФЛ Карачун'!G12+'[1]НДФЛ Комсомольское'!G12+'[1]НДФЛ Ломово'!G12+'[1]НДФЛ Новоживотинное '!G12+'[1]НДФЛ Павловка'!G12+'[1]НДФЛ РГвоздевка'!G12+'[1]НДФЛ Скляево'!G12+'[1]НДФЛ Сомово'!G12+'[1]НДФЛ Ступино'!G12+'[1]НДФЛ ЧПоляна'!G12+'[1]НДФЛ Ямное'!G12</f>
        <v>34599.070525000003</v>
      </c>
      <c r="H12" s="196">
        <f>'[1]НДФЛ Городское'!H12+'[1]НДФЛ Айдарово'!H12+'[1]НДФЛ Березово'!H12+'[1]НДФЛ БВерейка'!H12+'[1]НДФЛ Горожанка'!H12+'[1]НДФЛ Карачун'!H12+'[1]НДФЛ Комсомольское'!H12+'[1]НДФЛ Ломово'!H12+'[1]НДФЛ Новоживотинное '!H12+'[1]НДФЛ Павловка'!H12+'[1]НДФЛ РГвоздевка'!H12+'[1]НДФЛ Скляево'!H12+'[1]НДФЛ Сомово'!H12+'[1]НДФЛ Ступино'!H12+'[1]НДФЛ ЧПоляна'!H12+'[1]НДФЛ Ямное'!H12</f>
        <v>37157.977905</v>
      </c>
    </row>
    <row r="13" spans="1:8" ht="47.25" x14ac:dyDescent="0.2">
      <c r="A13" s="129" t="s">
        <v>189</v>
      </c>
      <c r="B13" s="128" t="s">
        <v>154</v>
      </c>
      <c r="C13" s="196">
        <f>'[1]НДФЛ Городское'!C13+'[1]НДФЛ Айдарово'!C13+'[1]НДФЛ Березово'!C13+'[1]НДФЛ БВерейка'!C13+'[1]НДФЛ Горожанка'!C13+'[1]НДФЛ Карачун'!C13+'[1]НДФЛ Комсомольское'!C13+'[1]НДФЛ Ломово'!C13+'[1]НДФЛ Новоживотинное '!C13+'[1]НДФЛ Павловка'!C13+'[1]НДФЛ РГвоздевка'!C13+'[1]НДФЛ Скляево'!C13+'[1]НДФЛ Сомово'!C13+'[1]НДФЛ Ступино'!C13+'[1]НДФЛ ЧПоляна'!C13+'[1]НДФЛ Ямное'!C13</f>
        <v>13880.9</v>
      </c>
      <c r="D13" s="196">
        <f>'[1]НДФЛ Городское'!D13+'[1]НДФЛ Айдарово'!D13+'[1]НДФЛ Березово'!D13+'[1]НДФЛ БВерейка'!D13+'[1]НДФЛ Горожанка'!D13+'[1]НДФЛ Карачун'!D13+'[1]НДФЛ Комсомольское'!D13+'[1]НДФЛ Ломово'!D13+'[1]НДФЛ Новоживотинное '!D13+'[1]НДФЛ Павловка'!D13+'[1]НДФЛ РГвоздевка'!D13+'[1]НДФЛ Скляево'!D13+'[1]НДФЛ Сомово'!D13+'[1]НДФЛ Ступино'!D13+'[1]НДФЛ ЧПоляна'!D13+'[1]НДФЛ Ямное'!D13</f>
        <v>162.89999999999998</v>
      </c>
      <c r="E13" s="196">
        <f>'[1]НДФЛ Городское'!E13+'[1]НДФЛ Айдарово'!E13+'[1]НДФЛ Березово'!E13+'[1]НДФЛ БВерейка'!E13+'[1]НДФЛ Горожанка'!E13+'[1]НДФЛ Карачун'!E13+'[1]НДФЛ Комсомольское'!E13+'[1]НДФЛ Ломово'!E13+'[1]НДФЛ Новоживотинное '!E13+'[1]НДФЛ Павловка'!E13+'[1]НДФЛ РГвоздевка'!E13+'[1]НДФЛ Скляево'!E13+'[1]НДФЛ Сомово'!E13+'[1]НДФЛ Ступино'!E13+'[1]НДФЛ ЧПоляна'!E13+'[1]НДФЛ Ямное'!E13</f>
        <v>13438.096000000003</v>
      </c>
      <c r="F13" s="196">
        <f>'[1]НДФЛ Городское'!F13+'[1]НДФЛ Айдарово'!F13+'[1]НДФЛ Березово'!F13+'[1]НДФЛ БВерейка'!F13+'[1]НДФЛ Горожанка'!F13+'[1]НДФЛ Карачун'!F13+'[1]НДФЛ Комсомольское'!F13+'[1]НДФЛ Ломово'!F13+'[1]НДФЛ Новоживотинное '!F13+'[1]НДФЛ Павловка'!F13+'[1]НДФЛ РГвоздевка'!F13+'[1]НДФЛ Скляево'!F13+'[1]НДФЛ Сомово'!F13+'[1]НДФЛ Ступино'!F13+'[1]НДФЛ ЧПоляна'!F13+'[1]НДФЛ Ямное'!F13</f>
        <v>13538.775720000001</v>
      </c>
      <c r="G13" s="196">
        <f>'[1]НДФЛ Городское'!G13+'[1]НДФЛ Айдарово'!G13+'[1]НДФЛ Березово'!G13+'[1]НДФЛ БВерейка'!G13+'[1]НДФЛ Горожанка'!G13+'[1]НДФЛ Карачун'!G13+'[1]НДФЛ Комсомольское'!G13+'[1]НДФЛ Ломово'!G13+'[1]НДФЛ Новоживотинное '!G13+'[1]НДФЛ Павловка'!G13+'[1]НДФЛ РГвоздевка'!G13+'[1]НДФЛ Скляево'!G13+'[1]НДФЛ Сомово'!G13+'[1]НДФЛ Ступино'!G13+'[1]НДФЛ ЧПоляна'!G13+'[1]НДФЛ Ямное'!G13</f>
        <v>13654.243899000001</v>
      </c>
      <c r="H13" s="196">
        <f>'[1]НДФЛ Городское'!H13+'[1]НДФЛ Айдарово'!H13+'[1]НДФЛ Березово'!H13+'[1]НДФЛ БВерейка'!H13+'[1]НДФЛ Горожанка'!H13+'[1]НДФЛ Карачун'!H13+'[1]НДФЛ Комсомольское'!H13+'[1]НДФЛ Ломово'!H13+'[1]НДФЛ Новоживотинное '!H13+'[1]НДФЛ Павловка'!H13+'[1]НДФЛ РГвоздевка'!H13+'[1]НДФЛ Скляево'!H13+'[1]НДФЛ Сомово'!H13+'[1]НДФЛ Ступино'!H13+'[1]НДФЛ ЧПоляна'!H13+'[1]НДФЛ Ямное'!H13</f>
        <v>13778.154691425001</v>
      </c>
    </row>
    <row r="14" spans="1:8" ht="94.5" x14ac:dyDescent="0.2">
      <c r="A14" s="129" t="s">
        <v>190</v>
      </c>
      <c r="B14" s="128" t="s">
        <v>154</v>
      </c>
      <c r="C14" s="196">
        <f>'[1]НДФЛ Городское'!C14+'[1]НДФЛ Айдарово'!C14+'[1]НДФЛ Березово'!C14+'[1]НДФЛ БВерейка'!C14+'[1]НДФЛ Горожанка'!C14+'[1]НДФЛ Карачун'!C14+'[1]НДФЛ Комсомольское'!C14+'[1]НДФЛ Ломово'!C14+'[1]НДФЛ Новоживотинное '!C14+'[1]НДФЛ Павловка'!C14+'[1]НДФЛ РГвоздевка'!C14+'[1]НДФЛ Скляево'!C14+'[1]НДФЛ Сомово'!C14+'[1]НДФЛ Ступино'!C14+'[1]НДФЛ ЧПоляна'!C14+'[1]НДФЛ Ямное'!C14</f>
        <v>33834.700000000004</v>
      </c>
      <c r="D14" s="196">
        <f>'[1]НДФЛ Городское'!D14+'[1]НДФЛ Айдарово'!D14+'[1]НДФЛ Березово'!D14+'[1]НДФЛ БВерейка'!D14+'[1]НДФЛ Горожанка'!D14+'[1]НДФЛ Карачун'!D14+'[1]НДФЛ Комсомольское'!D14+'[1]НДФЛ Ломово'!D14+'[1]НДФЛ Новоживотинное '!D14+'[1]НДФЛ Павловка'!D14+'[1]НДФЛ РГвоздевка'!D14+'[1]НДФЛ Скляево'!D14+'[1]НДФЛ Сомово'!D14+'[1]НДФЛ Ступино'!D14+'[1]НДФЛ ЧПоляна'!D14+'[1]НДФЛ Ямное'!D14</f>
        <v>6573.9999999999991</v>
      </c>
      <c r="E14" s="196">
        <f>'[1]НДФЛ Городское'!E14+'[1]НДФЛ Айдарово'!E14+'[1]НДФЛ Березово'!E14+'[1]НДФЛ БВерейка'!E14+'[1]НДФЛ Горожанка'!E14+'[1]НДФЛ Карачун'!E14+'[1]НДФЛ Комсомольское'!E14+'[1]НДФЛ Ломово'!E14+'[1]НДФЛ Новоживотинное '!E14+'[1]НДФЛ Павловка'!E14+'[1]НДФЛ РГвоздевка'!E14+'[1]НДФЛ Скляево'!E14+'[1]НДФЛ Сомово'!E14+'[1]НДФЛ Ступино'!E14+'[1]НДФЛ ЧПоляна'!E14+'[1]НДФЛ Ямное'!E14</f>
        <v>35762.380000000005</v>
      </c>
      <c r="F14" s="196">
        <f>'[1]НДФЛ Городское'!F14+'[1]НДФЛ Айдарово'!F14+'[1]НДФЛ Березово'!F14+'[1]НДФЛ БВерейка'!F14+'[1]НДФЛ Горожанка'!F14+'[1]НДФЛ Карачун'!F14+'[1]НДФЛ Комсомольское'!F14+'[1]НДФЛ Ломово'!F14+'[1]НДФЛ Новоживотинное '!F14+'[1]НДФЛ Павловка'!F14+'[1]НДФЛ РГвоздевка'!F14+'[1]НДФЛ Скляево'!F14+'[1]НДФЛ Сомово'!F14+'[1]НДФЛ Ступино'!F14+'[1]НДФЛ ЧПоляна'!F14+'[1]НДФЛ Ямное'!F14</f>
        <v>38250.949600000007</v>
      </c>
      <c r="G14" s="196">
        <f>'[1]НДФЛ Городское'!G14+'[1]НДФЛ Айдарово'!G14+'[1]НДФЛ Березово'!G14+'[1]НДФЛ БВерейка'!G14+'[1]НДФЛ Горожанка'!G14+'[1]НДФЛ Карачун'!G14+'[1]НДФЛ Комсомольское'!G14+'[1]НДФЛ Ломово'!G14+'[1]НДФЛ Новоживотинное '!G14+'[1]НДФЛ Павловка'!G14+'[1]НДФЛ РГвоздевка'!G14+'[1]НДФЛ Скляево'!G14+'[1]НДФЛ Сомово'!G14+'[1]НДФЛ Ступино'!G14+'[1]НДФЛ ЧПоляна'!G14+'[1]НДФЛ Ямное'!G14</f>
        <v>41097.04664</v>
      </c>
      <c r="H14" s="196">
        <f>'[1]НДФЛ Городское'!H14+'[1]НДФЛ Айдарово'!H14+'[1]НДФЛ Березово'!H14+'[1]НДФЛ БВерейка'!H14+'[1]НДФЛ Горожанка'!H14+'[1]НДФЛ Карачун'!H14+'[1]НДФЛ Комсомольское'!H14+'[1]НДФЛ Ломово'!H14+'[1]НДФЛ Новоживотинное '!H14+'[1]НДФЛ Павловка'!H14+'[1]НДФЛ РГвоздевка'!H14+'[1]НДФЛ Скляево'!H14+'[1]НДФЛ Сомово'!H14+'[1]НДФЛ Ступино'!H14+'[1]НДФЛ ЧПоляна'!H14+'[1]НДФЛ Ямное'!H14</f>
        <v>44199.4740188</v>
      </c>
    </row>
    <row r="15" spans="1:8" ht="31.5" x14ac:dyDescent="0.2">
      <c r="A15" s="129" t="s">
        <v>191</v>
      </c>
      <c r="B15" s="128" t="s">
        <v>154</v>
      </c>
      <c r="C15" s="196">
        <f>'[1]НДФЛ Городское'!C15+'[1]НДФЛ Айдарово'!C15+'[1]НДФЛ Березово'!C15+'[1]НДФЛ БВерейка'!C15+'[1]НДФЛ Горожанка'!C15+'[1]НДФЛ Карачун'!C15+'[1]НДФЛ Комсомольское'!C15+'[1]НДФЛ Ломово'!C15+'[1]НДФЛ Новоживотинное '!C15+'[1]НДФЛ Павловка'!C15+'[1]НДФЛ РГвоздевка'!C15+'[1]НДФЛ Скляево'!C15+'[1]НДФЛ Сомово'!C15+'[1]НДФЛ Ступино'!C15+'[1]НДФЛ ЧПоляна'!C15+'[1]НДФЛ Ямное'!C15</f>
        <v>7980.1</v>
      </c>
      <c r="D15" s="196">
        <f>'[1]НДФЛ Городское'!D15+'[1]НДФЛ Айдарово'!D15+'[1]НДФЛ Березово'!D15+'[1]НДФЛ БВерейка'!D15+'[1]НДФЛ Горожанка'!D15+'[1]НДФЛ Карачун'!D15+'[1]НДФЛ Комсомольское'!D15+'[1]НДФЛ Ломово'!D15+'[1]НДФЛ Новоживотинное '!D15+'[1]НДФЛ Павловка'!D15+'[1]НДФЛ РГвоздевка'!D15+'[1]НДФЛ Скляево'!D15+'[1]НДФЛ Сомово'!D15+'[1]НДФЛ Ступино'!D15+'[1]НДФЛ ЧПоляна'!D15+'[1]НДФЛ Ямное'!D15</f>
        <v>0</v>
      </c>
      <c r="E15" s="196">
        <f>'[1]НДФЛ Городское'!E15+'[1]НДФЛ Айдарово'!E15+'[1]НДФЛ Березово'!E15+'[1]НДФЛ БВерейка'!E15+'[1]НДФЛ Горожанка'!E15+'[1]НДФЛ Карачун'!E15+'[1]НДФЛ Комсомольское'!E15+'[1]НДФЛ Ломово'!E15+'[1]НДФЛ Новоживотинное '!E15+'[1]НДФЛ Павловка'!E15+'[1]НДФЛ РГвоздевка'!E15+'[1]НДФЛ Скляево'!E15+'[1]НДФЛ Сомово'!E15+'[1]НДФЛ Ступино'!E15+'[1]НДФЛ ЧПоляна'!E15+'[1]НДФЛ Ямное'!E15</f>
        <v>0</v>
      </c>
      <c r="F15" s="196">
        <f>'[1]НДФЛ Городское'!F15+'[1]НДФЛ Айдарово'!F15+'[1]НДФЛ Березово'!F15+'[1]НДФЛ БВерейка'!F15+'[1]НДФЛ Горожанка'!F15+'[1]НДФЛ Карачун'!F15+'[1]НДФЛ Комсомольское'!F15+'[1]НДФЛ Ломово'!F15+'[1]НДФЛ Новоживотинное '!F15+'[1]НДФЛ Павловка'!F15+'[1]НДФЛ РГвоздевка'!F15+'[1]НДФЛ Скляево'!F15+'[1]НДФЛ Сомово'!F15+'[1]НДФЛ Ступино'!F15+'[1]НДФЛ ЧПоляна'!F15+'[1]НДФЛ Ямное'!F15</f>
        <v>0</v>
      </c>
      <c r="G15" s="196">
        <f>'[1]НДФЛ Городское'!G15+'[1]НДФЛ Айдарово'!G15+'[1]НДФЛ Березово'!G15+'[1]НДФЛ БВерейка'!G15+'[1]НДФЛ Горожанка'!G15+'[1]НДФЛ Карачун'!G15+'[1]НДФЛ Комсомольское'!G15+'[1]НДФЛ Ломово'!G15+'[1]НДФЛ Новоживотинное '!G15+'[1]НДФЛ Павловка'!G15+'[1]НДФЛ РГвоздевка'!G15+'[1]НДФЛ Скляево'!G15+'[1]НДФЛ Сомово'!G15+'[1]НДФЛ Ступино'!G15+'[1]НДФЛ ЧПоляна'!G15+'[1]НДФЛ Ямное'!G15</f>
        <v>0</v>
      </c>
      <c r="H15" s="196">
        <f>'[1]НДФЛ Городское'!H15+'[1]НДФЛ Айдарово'!H15+'[1]НДФЛ Березово'!H15+'[1]НДФЛ БВерейка'!H15+'[1]НДФЛ Горожанка'!H15+'[1]НДФЛ Карачун'!H15+'[1]НДФЛ Комсомольское'!H15+'[1]НДФЛ Ломово'!H15+'[1]НДФЛ Новоживотинное '!H15+'[1]НДФЛ Павловка'!H15+'[1]НДФЛ РГвоздевка'!H15+'[1]НДФЛ Скляево'!H15+'[1]НДФЛ Сомово'!H15+'[1]НДФЛ Ступино'!H15+'[1]НДФЛ ЧПоляна'!H15+'[1]НДФЛ Ямное'!H15</f>
        <v>0</v>
      </c>
    </row>
    <row r="16" spans="1:8" ht="15.75" x14ac:dyDescent="0.25">
      <c r="A16" s="98" t="s">
        <v>192</v>
      </c>
      <c r="B16" s="99" t="s">
        <v>154</v>
      </c>
      <c r="C16" s="196">
        <f>'[1]НДФЛ Городское'!C16+'[1]НДФЛ Айдарово'!C16+'[1]НДФЛ Березово'!C16+'[1]НДФЛ БВерейка'!C16+'[1]НДФЛ Горожанка'!C16+'[1]НДФЛ Карачун'!C16+'[1]НДФЛ Комсомольское'!C16+'[1]НДФЛ Ломово'!C16+'[1]НДФЛ Новоживотинное '!C16+'[1]НДФЛ Павловка'!C16+'[1]НДФЛ РГвоздевка'!C16+'[1]НДФЛ Скляево'!C16+'[1]НДФЛ Сомово'!C16+'[1]НДФЛ Ступино'!C16+'[1]НДФЛ ЧПоляна'!C16+'[1]НДФЛ Ямное'!C16</f>
        <v>0</v>
      </c>
      <c r="D16" s="196">
        <f>'[1]НДФЛ Городское'!D16+'[1]НДФЛ Айдарово'!D16+'[1]НДФЛ Березово'!D16+'[1]НДФЛ БВерейка'!D16+'[1]НДФЛ Горожанка'!D16+'[1]НДФЛ Карачун'!D16+'[1]НДФЛ Комсомольское'!D16+'[1]НДФЛ Ломово'!D16+'[1]НДФЛ Новоживотинное '!D16+'[1]НДФЛ Павловка'!D16+'[1]НДФЛ РГвоздевка'!D16+'[1]НДФЛ Скляево'!D16+'[1]НДФЛ Сомово'!D16+'[1]НДФЛ Ступино'!D16+'[1]НДФЛ ЧПоляна'!D16+'[1]НДФЛ Ямное'!D16</f>
        <v>0</v>
      </c>
      <c r="E16" s="196">
        <f>'[1]НДФЛ Городское'!E16+'[1]НДФЛ Айдарово'!E16+'[1]НДФЛ Березово'!E16+'[1]НДФЛ БВерейка'!E16+'[1]НДФЛ Горожанка'!E16+'[1]НДФЛ Карачун'!E16+'[1]НДФЛ Комсомольское'!E16+'[1]НДФЛ Ломово'!E16+'[1]НДФЛ Новоживотинное '!E16+'[1]НДФЛ Павловка'!E16+'[1]НДФЛ РГвоздевка'!E16+'[1]НДФЛ Скляево'!E16+'[1]НДФЛ Сомово'!E16+'[1]НДФЛ Ступино'!E16+'[1]НДФЛ ЧПоляна'!E16+'[1]НДФЛ Ямное'!E16</f>
        <v>0</v>
      </c>
      <c r="F16" s="196">
        <f>'[1]НДФЛ Городское'!F16+'[1]НДФЛ Айдарово'!F16+'[1]НДФЛ Березово'!F16+'[1]НДФЛ БВерейка'!F16+'[1]НДФЛ Горожанка'!F16+'[1]НДФЛ Карачун'!F16+'[1]НДФЛ Комсомольское'!F16+'[1]НДФЛ Ломово'!F16+'[1]НДФЛ Новоживотинное '!F16+'[1]НДФЛ Павловка'!F16+'[1]НДФЛ РГвоздевка'!F16+'[1]НДФЛ Скляево'!F16+'[1]НДФЛ Сомово'!F16+'[1]НДФЛ Ступино'!F16+'[1]НДФЛ ЧПоляна'!F16+'[1]НДФЛ Ямное'!F16</f>
        <v>0</v>
      </c>
      <c r="G16" s="196">
        <f>'[1]НДФЛ Городское'!G16+'[1]НДФЛ Айдарово'!G16+'[1]НДФЛ Березово'!G16+'[1]НДФЛ БВерейка'!G16+'[1]НДФЛ Горожанка'!G16+'[1]НДФЛ Карачун'!G16+'[1]НДФЛ Комсомольское'!G16+'[1]НДФЛ Ломово'!G16+'[1]НДФЛ Новоживотинное '!G16+'[1]НДФЛ Павловка'!G16+'[1]НДФЛ РГвоздевка'!G16+'[1]НДФЛ Скляево'!G16+'[1]НДФЛ Сомово'!G16+'[1]НДФЛ Ступино'!G16+'[1]НДФЛ ЧПоляна'!G16+'[1]НДФЛ Ямное'!G16</f>
        <v>0</v>
      </c>
      <c r="H16" s="196">
        <f>'[1]НДФЛ Городское'!H16+'[1]НДФЛ Айдарово'!H16+'[1]НДФЛ Березово'!H16+'[1]НДФЛ БВерейка'!H16+'[1]НДФЛ Горожанка'!H16+'[1]НДФЛ Карачун'!H16+'[1]НДФЛ Комсомольское'!H16+'[1]НДФЛ Ломово'!H16+'[1]НДФЛ Новоживотинное '!H16+'[1]НДФЛ Павловка'!H16+'[1]НДФЛ РГвоздевка'!H16+'[1]НДФЛ Скляево'!H16+'[1]НДФЛ Сомово'!H16+'[1]НДФЛ Ступино'!H16+'[1]НДФЛ ЧПоляна'!H16+'[1]НДФЛ Ямное'!H16</f>
        <v>0</v>
      </c>
    </row>
    <row r="17" spans="1:8" ht="31.5" x14ac:dyDescent="0.2">
      <c r="A17" s="101" t="s">
        <v>195</v>
      </c>
      <c r="B17" s="99" t="s">
        <v>154</v>
      </c>
      <c r="C17" s="196">
        <f>'[1]НДФЛ Городское'!C17+'[1]НДФЛ Айдарово'!C17+'[1]НДФЛ Березово'!C17+'[1]НДФЛ БВерейка'!C17+'[1]НДФЛ Горожанка'!C17+'[1]НДФЛ Карачун'!C17+'[1]НДФЛ Комсомольское'!C17+'[1]НДФЛ Ломово'!C17+'[1]НДФЛ Новоживотинное '!C17+'[1]НДФЛ Павловка'!C17+'[1]НДФЛ РГвоздевка'!C17+'[1]НДФЛ Скляево'!C17+'[1]НДФЛ Сомово'!C17+'[1]НДФЛ Ступино'!C17+'[1]НДФЛ ЧПоляна'!C17+'[1]НДФЛ Ямное'!C17</f>
        <v>942973.6</v>
      </c>
      <c r="D17" s="196">
        <f>'[1]НДФЛ Городское'!D17+'[1]НДФЛ Айдарово'!D17+'[1]НДФЛ Березово'!D17+'[1]НДФЛ БВерейка'!D17+'[1]НДФЛ Горожанка'!D17+'[1]НДФЛ Карачун'!D17+'[1]НДФЛ Комсомольское'!D17+'[1]НДФЛ Ломово'!D17+'[1]НДФЛ Новоживотинное '!D17+'[1]НДФЛ Павловка'!D17+'[1]НДФЛ РГвоздевка'!D17+'[1]НДФЛ Скляево'!D17+'[1]НДФЛ Сомово'!D17+'[1]НДФЛ Ступино'!D17+'[1]НДФЛ ЧПоляна'!D17+'[1]НДФЛ Ямное'!D17</f>
        <v>429666.39999999991</v>
      </c>
      <c r="E17" s="196">
        <f>'[1]НДФЛ Городское'!E17+'[1]НДФЛ Айдарово'!E17+'[1]НДФЛ Березово'!E17+'[1]НДФЛ БВерейка'!E17+'[1]НДФЛ Горожанка'!E17+'[1]НДФЛ Карачун'!E17+'[1]НДФЛ Комсомольское'!E17+'[1]НДФЛ Ломово'!E17+'[1]НДФЛ Новоживотинное '!E17+'[1]НДФЛ Павловка'!E17+'[1]НДФЛ РГвоздевка'!E17+'[1]НДФЛ Скляево'!E17+'[1]НДФЛ Сомово'!E17+'[1]НДФЛ Ступино'!E17+'[1]НДФЛ ЧПоляна'!E17+'[1]НДФЛ Ямное'!E17</f>
        <v>992091.11199999996</v>
      </c>
      <c r="F17" s="196">
        <f>'[1]НДФЛ Городское'!F17+'[1]НДФЛ Айдарово'!F17+'[1]НДФЛ Березово'!F17+'[1]НДФЛ БВерейка'!F17+'[1]НДФЛ Горожанка'!F17+'[1]НДФЛ Карачун'!F17+'[1]НДФЛ Комсомольское'!F17+'[1]НДФЛ Ломово'!F17+'[1]НДФЛ Новоживотинное '!F17+'[1]НДФЛ Павловка'!F17+'[1]НДФЛ РГвоздевка'!F17+'[1]НДФЛ Скляево'!F17+'[1]НДФЛ Сомово'!F17+'[1]НДФЛ Ступино'!F17+'[1]НДФЛ ЧПоляна'!F17+'[1]НДФЛ Ямное'!F17</f>
        <v>1068048.88432</v>
      </c>
      <c r="G17" s="196">
        <f>'[1]НДФЛ Городское'!G17+'[1]НДФЛ Айдарово'!G17+'[1]НДФЛ Березово'!G17+'[1]НДФЛ БВерейка'!G17+'[1]НДФЛ Горожанка'!G17+'[1]НДФЛ Карачун'!G17+'[1]НДФЛ Комсомольское'!G17+'[1]НДФЛ Ломово'!G17+'[1]НДФЛ Новоживотинное '!G17+'[1]НДФЛ Павловка'!G17+'[1]НДФЛ РГвоздевка'!G17+'[1]НДФЛ Скляево'!G17+'[1]НДФЛ Сомово'!G17+'[1]НДФЛ Ступино'!G17+'[1]НДФЛ ЧПоляна'!G17+'[1]НДФЛ Ямное'!G17</f>
        <v>1147243.781064</v>
      </c>
      <c r="H17" s="196">
        <f>'[1]НДФЛ Городское'!H17+'[1]НДФЛ Айдарово'!H17+'[1]НДФЛ Березово'!H17+'[1]НДФЛ БВерейка'!H17+'[1]НДФЛ Горожанка'!H17+'[1]НДФЛ Карачун'!H17+'[1]НДФЛ Комсомольское'!H17+'[1]НДФЛ Ломово'!H17+'[1]НДФЛ Новоживотинное '!H17+'[1]НДФЛ Павловка'!H17+'[1]НДФЛ РГвоздевка'!H17+'[1]НДФЛ Скляево'!H17+'[1]НДФЛ Сомово'!H17+'[1]НДФЛ Ступино'!H17+'[1]НДФЛ ЧПоляна'!H17+'[1]НДФЛ Ямное'!H17</f>
        <v>1232496.0066152252</v>
      </c>
    </row>
    <row r="18" spans="1:8" ht="31.5" x14ac:dyDescent="0.2">
      <c r="A18" s="130" t="s">
        <v>199</v>
      </c>
      <c r="B18" s="100"/>
      <c r="C18" s="196">
        <f>C15+C14+C13+C12+C16</f>
        <v>83402.700000000012</v>
      </c>
      <c r="D18" s="196">
        <f>D15+D14+D13+D12+D16</f>
        <v>32506.499999999996</v>
      </c>
      <c r="E18" s="196">
        <f>E15+E14+E13+E12+E16</f>
        <v>79343.112000000008</v>
      </c>
      <c r="F18" s="196">
        <f t="shared" ref="F18:H18" si="0">F15+F14+F13+F12+F16</f>
        <v>84008.472320000001</v>
      </c>
      <c r="G18" s="196">
        <f t="shared" si="0"/>
        <v>89350.361063999997</v>
      </c>
      <c r="H18" s="196">
        <f t="shared" si="0"/>
        <v>95135.606615224999</v>
      </c>
    </row>
    <row r="19" spans="1:8" x14ac:dyDescent="0.2">
      <c r="C19" s="132"/>
      <c r="D19" s="132"/>
      <c r="E19" s="133">
        <f>E17/C17%</f>
        <v>105.20878972645683</v>
      </c>
      <c r="F19" s="133">
        <f>F17/E17%</f>
        <v>107.65633029076064</v>
      </c>
      <c r="G19" s="133">
        <f>G17/F17%</f>
        <v>107.41491310993892</v>
      </c>
      <c r="H19" s="133">
        <f>H17/G17%</f>
        <v>107.43104708505449</v>
      </c>
    </row>
    <row r="20" spans="1:8" x14ac:dyDescent="0.2">
      <c r="A20" s="18" t="s">
        <v>97</v>
      </c>
      <c r="C20" s="133">
        <f t="shared" ref="C20:H20" si="1">C18/C17%</f>
        <v>8.8446484609961527</v>
      </c>
      <c r="D20" s="133">
        <f t="shared" si="1"/>
        <v>7.5655205992369909</v>
      </c>
      <c r="E20" s="133">
        <f t="shared" si="1"/>
        <v>7.9975630302794221</v>
      </c>
      <c r="F20" s="133">
        <f t="shared" si="1"/>
        <v>7.865601804685757</v>
      </c>
      <c r="G20" s="133">
        <f t="shared" si="1"/>
        <v>7.7882628381853491</v>
      </c>
      <c r="H20" s="133">
        <f t="shared" si="1"/>
        <v>7.7189383255280211</v>
      </c>
    </row>
    <row r="21" spans="1:8" x14ac:dyDescent="0.2">
      <c r="A21" s="18" t="s">
        <v>77</v>
      </c>
    </row>
    <row r="22" spans="1:8" x14ac:dyDescent="0.2">
      <c r="A22" s="18"/>
    </row>
  </sheetData>
  <mergeCells count="5">
    <mergeCell ref="A2:D2"/>
    <mergeCell ref="A4:A5"/>
    <mergeCell ref="B4:B5"/>
    <mergeCell ref="C4:D4"/>
    <mergeCell ref="F4:H4"/>
  </mergeCells>
  <printOptions horizontalCentered="1"/>
  <pageMargins left="0.39" right="0.31496062992125984" top="0.62992125984251968" bottom="0.27559055118110237" header="0.51181102362204722" footer="0.39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opLeftCell="A43" workbookViewId="0">
      <selection activeCell="C103" sqref="C103"/>
    </sheetView>
  </sheetViews>
  <sheetFormatPr defaultColWidth="9.140625" defaultRowHeight="16.5" x14ac:dyDescent="0.2"/>
  <cols>
    <col min="1" max="1" width="39.140625" style="12" customWidth="1"/>
    <col min="2" max="2" width="13.28515625" style="1" customWidth="1"/>
    <col min="3" max="3" width="10.140625" style="1" customWidth="1"/>
    <col min="4" max="4" width="10.7109375" style="1" customWidth="1"/>
    <col min="5" max="5" width="9.85546875" style="1" customWidth="1"/>
    <col min="6" max="6" width="10.28515625" style="1" customWidth="1"/>
    <col min="7" max="16384" width="9.140625" style="1"/>
  </cols>
  <sheetData>
    <row r="1" spans="1:7" x14ac:dyDescent="0.2">
      <c r="A1" s="131" t="s">
        <v>200</v>
      </c>
    </row>
    <row r="2" spans="1:7" x14ac:dyDescent="0.2">
      <c r="A2" s="6"/>
    </row>
    <row r="3" spans="1:7" x14ac:dyDescent="0.2">
      <c r="C3" t="s">
        <v>201</v>
      </c>
    </row>
    <row r="4" spans="1:7" x14ac:dyDescent="0.2">
      <c r="A4" s="300" t="s">
        <v>8</v>
      </c>
      <c r="B4" s="300"/>
      <c r="C4" s="300"/>
      <c r="D4" s="300"/>
    </row>
    <row r="5" spans="1:7" x14ac:dyDescent="0.2">
      <c r="A5" s="300" t="s">
        <v>17</v>
      </c>
      <c r="B5" s="300"/>
      <c r="C5" s="300"/>
      <c r="D5" s="300"/>
    </row>
    <row r="6" spans="1:7" x14ac:dyDescent="0.2">
      <c r="B6" s="2"/>
    </row>
    <row r="7" spans="1:7" x14ac:dyDescent="0.2">
      <c r="A7" s="301" t="s">
        <v>13</v>
      </c>
      <c r="B7" s="301"/>
      <c r="C7" s="301"/>
      <c r="D7" s="301"/>
    </row>
    <row r="9" spans="1:7" x14ac:dyDescent="0.2">
      <c r="A9" s="9" t="s">
        <v>0</v>
      </c>
      <c r="B9" s="279" t="s">
        <v>219</v>
      </c>
      <c r="C9" s="279"/>
      <c r="D9" s="25" t="s">
        <v>2</v>
      </c>
      <c r="E9" s="288" t="s">
        <v>3</v>
      </c>
      <c r="F9" s="289"/>
      <c r="G9" s="278"/>
    </row>
    <row r="10" spans="1:7" ht="36" x14ac:dyDescent="0.2">
      <c r="A10" s="13"/>
      <c r="B10" s="33">
        <v>2018</v>
      </c>
      <c r="C10" s="33" t="s">
        <v>217</v>
      </c>
      <c r="D10" s="33">
        <v>2019</v>
      </c>
      <c r="E10" s="31">
        <v>2020</v>
      </c>
      <c r="F10" s="31">
        <v>2021</v>
      </c>
      <c r="G10" s="31">
        <v>2022</v>
      </c>
    </row>
    <row r="11" spans="1:7" x14ac:dyDescent="0.25">
      <c r="A11" s="5" t="s">
        <v>10</v>
      </c>
      <c r="B11" s="66"/>
      <c r="C11" s="66"/>
      <c r="D11" s="66"/>
      <c r="E11" s="66"/>
      <c r="F11" s="66"/>
      <c r="G11" s="66"/>
    </row>
    <row r="12" spans="1:7" x14ac:dyDescent="0.25">
      <c r="A12" s="5" t="s">
        <v>11</v>
      </c>
      <c r="B12" s="66"/>
      <c r="C12" s="66"/>
      <c r="D12" s="66"/>
      <c r="E12" s="66"/>
      <c r="F12" s="66"/>
      <c r="G12" s="66"/>
    </row>
    <row r="13" spans="1:7" x14ac:dyDescent="0.25">
      <c r="A13" s="5" t="s">
        <v>98</v>
      </c>
      <c r="B13" s="66"/>
      <c r="C13" s="66"/>
      <c r="D13" s="66"/>
      <c r="E13" s="66"/>
      <c r="F13" s="66"/>
      <c r="G13" s="66"/>
    </row>
    <row r="14" spans="1:7" x14ac:dyDescent="0.25">
      <c r="A14" s="5" t="s">
        <v>120</v>
      </c>
      <c r="B14" s="66"/>
      <c r="C14" s="66"/>
      <c r="D14" s="66"/>
      <c r="E14" s="66"/>
      <c r="F14" s="66"/>
      <c r="G14" s="66"/>
    </row>
    <row r="15" spans="1:7" x14ac:dyDescent="0.25">
      <c r="A15" s="5" t="s">
        <v>100</v>
      </c>
      <c r="B15" s="66"/>
      <c r="C15" s="66"/>
      <c r="D15" s="66"/>
      <c r="E15" s="66"/>
      <c r="F15" s="66"/>
      <c r="G15" s="66"/>
    </row>
    <row r="16" spans="1:7" ht="31.5" x14ac:dyDescent="0.25">
      <c r="A16" s="5" t="s">
        <v>101</v>
      </c>
      <c r="B16" s="66"/>
      <c r="C16" s="66"/>
      <c r="D16" s="66"/>
      <c r="E16" s="66"/>
      <c r="F16" s="66"/>
      <c r="G16" s="66"/>
    </row>
    <row r="17" spans="1:7" x14ac:dyDescent="0.2">
      <c r="A17" s="14"/>
      <c r="B17" s="6"/>
      <c r="C17" s="6"/>
      <c r="D17" s="6"/>
      <c r="E17" s="6"/>
      <c r="F17" s="6"/>
      <c r="G17" s="6"/>
    </row>
    <row r="18" spans="1:7" x14ac:dyDescent="0.2">
      <c r="A18" s="68" t="s">
        <v>102</v>
      </c>
      <c r="B18" s="6"/>
      <c r="C18" s="6"/>
      <c r="D18" s="6"/>
      <c r="E18" s="6"/>
      <c r="F18" s="6"/>
      <c r="G18" s="6"/>
    </row>
    <row r="19" spans="1:7" x14ac:dyDescent="0.2">
      <c r="A19" s="68" t="s">
        <v>103</v>
      </c>
      <c r="B19" s="6"/>
      <c r="C19" s="6"/>
      <c r="D19" s="6"/>
      <c r="E19" s="6"/>
      <c r="F19" s="6"/>
      <c r="G19" s="6"/>
    </row>
    <row r="20" spans="1:7" x14ac:dyDescent="0.2">
      <c r="A20" s="6"/>
    </row>
    <row r="21" spans="1:7" x14ac:dyDescent="0.2">
      <c r="A21" s="6"/>
    </row>
    <row r="22" spans="1:7" x14ac:dyDescent="0.2">
      <c r="A22" s="6"/>
    </row>
    <row r="23" spans="1:7" x14ac:dyDescent="0.2">
      <c r="C23" t="s">
        <v>104</v>
      </c>
    </row>
    <row r="24" spans="1:7" x14ac:dyDescent="0.2">
      <c r="A24" s="300" t="s">
        <v>8</v>
      </c>
      <c r="B24" s="300"/>
      <c r="C24" s="300"/>
      <c r="D24" s="300"/>
    </row>
    <row r="25" spans="1:7" x14ac:dyDescent="0.2">
      <c r="A25" s="300" t="s">
        <v>14</v>
      </c>
      <c r="B25" s="300"/>
      <c r="C25" s="300"/>
      <c r="D25" s="300"/>
    </row>
    <row r="26" spans="1:7" x14ac:dyDescent="0.2">
      <c r="B26" s="2"/>
    </row>
    <row r="27" spans="1:7" x14ac:dyDescent="0.2">
      <c r="A27" s="300" t="s">
        <v>9</v>
      </c>
      <c r="B27" s="300"/>
      <c r="C27" s="300"/>
      <c r="D27" s="300"/>
    </row>
    <row r="29" spans="1:7" s="10" customFormat="1" x14ac:dyDescent="0.2">
      <c r="A29" s="9" t="s">
        <v>0</v>
      </c>
      <c r="B29" s="279" t="s">
        <v>219</v>
      </c>
      <c r="C29" s="279"/>
      <c r="D29" s="25" t="s">
        <v>2</v>
      </c>
      <c r="E29" s="288" t="s">
        <v>3</v>
      </c>
      <c r="F29" s="289"/>
      <c r="G29" s="278"/>
    </row>
    <row r="30" spans="1:7" ht="28.5" customHeight="1" x14ac:dyDescent="0.2">
      <c r="A30" s="13"/>
      <c r="B30" s="33">
        <v>2018</v>
      </c>
      <c r="C30" s="33" t="s">
        <v>217</v>
      </c>
      <c r="D30" s="33">
        <v>2019</v>
      </c>
      <c r="E30" s="31">
        <v>2020</v>
      </c>
      <c r="F30" s="31">
        <v>2021</v>
      </c>
      <c r="G30" s="31">
        <v>2022</v>
      </c>
    </row>
    <row r="31" spans="1:7" s="6" customFormat="1" ht="15.75" x14ac:dyDescent="0.25">
      <c r="A31" s="5" t="s">
        <v>10</v>
      </c>
      <c r="B31" s="66"/>
      <c r="C31" s="66"/>
      <c r="D31" s="66"/>
      <c r="E31" s="66"/>
      <c r="F31" s="66"/>
      <c r="G31" s="66"/>
    </row>
    <row r="32" spans="1:7" s="6" customFormat="1" ht="15.75" x14ac:dyDescent="0.25">
      <c r="A32" s="5" t="s">
        <v>11</v>
      </c>
      <c r="B32" s="66"/>
      <c r="C32" s="66"/>
      <c r="D32" s="66"/>
      <c r="E32" s="66"/>
      <c r="F32" s="66"/>
      <c r="G32" s="66"/>
    </row>
    <row r="33" spans="1:7" s="6" customFormat="1" ht="15.75" x14ac:dyDescent="0.25">
      <c r="A33" s="5" t="s">
        <v>98</v>
      </c>
      <c r="B33" s="66"/>
      <c r="C33" s="66"/>
      <c r="D33" s="66"/>
      <c r="E33" s="66"/>
      <c r="F33" s="66"/>
      <c r="G33" s="66"/>
    </row>
    <row r="34" spans="1:7" s="6" customFormat="1" ht="15.75" x14ac:dyDescent="0.25">
      <c r="A34" s="5" t="s">
        <v>99</v>
      </c>
      <c r="B34" s="66"/>
      <c r="C34" s="66"/>
      <c r="D34" s="66"/>
      <c r="E34" s="66"/>
      <c r="F34" s="66"/>
      <c r="G34" s="66"/>
    </row>
    <row r="35" spans="1:7" s="6" customFormat="1" ht="15.75" x14ac:dyDescent="0.25">
      <c r="A35" s="5" t="s">
        <v>100</v>
      </c>
      <c r="B35" s="66"/>
      <c r="C35" s="66"/>
      <c r="D35" s="66"/>
      <c r="E35" s="66"/>
      <c r="F35" s="66"/>
      <c r="G35" s="66"/>
    </row>
    <row r="36" spans="1:7" s="6" customFormat="1" ht="31.5" x14ac:dyDescent="0.25">
      <c r="A36" s="5" t="s">
        <v>101</v>
      </c>
      <c r="B36" s="66"/>
      <c r="C36" s="66"/>
      <c r="D36" s="66"/>
      <c r="E36" s="66"/>
      <c r="F36" s="66"/>
      <c r="G36" s="66"/>
    </row>
    <row r="38" spans="1:7" x14ac:dyDescent="0.2">
      <c r="A38" s="67"/>
    </row>
    <row r="40" spans="1:7" x14ac:dyDescent="0.2">
      <c r="A40" s="68" t="s">
        <v>102</v>
      </c>
    </row>
    <row r="41" spans="1:7" x14ac:dyDescent="0.2">
      <c r="A41" s="68" t="s">
        <v>103</v>
      </c>
    </row>
    <row r="43" spans="1:7" s="3" customFormat="1" ht="12.75" x14ac:dyDescent="0.2">
      <c r="A43" s="68"/>
    </row>
    <row r="44" spans="1:7" s="3" customFormat="1" ht="12.75" x14ac:dyDescent="0.2">
      <c r="A44" s="68"/>
    </row>
    <row r="45" spans="1:7" s="3" customFormat="1" ht="12.75" x14ac:dyDescent="0.2">
      <c r="A45" s="69"/>
    </row>
    <row r="46" spans="1:7" x14ac:dyDescent="0.2">
      <c r="A46" s="67"/>
    </row>
    <row r="47" spans="1:7" x14ac:dyDescent="0.2">
      <c r="A47" s="67"/>
      <c r="C47" t="s">
        <v>112</v>
      </c>
    </row>
    <row r="48" spans="1:7" x14ac:dyDescent="0.2">
      <c r="A48" s="300" t="s">
        <v>8</v>
      </c>
      <c r="B48" s="300"/>
      <c r="C48" s="300"/>
      <c r="D48" s="300"/>
    </row>
    <row r="49" spans="1:7" x14ac:dyDescent="0.2">
      <c r="A49" s="300" t="s">
        <v>15</v>
      </c>
      <c r="B49" s="300"/>
      <c r="C49" s="300"/>
      <c r="D49" s="300"/>
    </row>
    <row r="50" spans="1:7" x14ac:dyDescent="0.2">
      <c r="A50" s="70"/>
      <c r="B50" s="2"/>
    </row>
    <row r="51" spans="1:7" x14ac:dyDescent="0.2">
      <c r="A51" s="302" t="s">
        <v>9</v>
      </c>
      <c r="B51" s="302"/>
      <c r="C51" s="302"/>
      <c r="D51" s="302"/>
    </row>
    <row r="52" spans="1:7" s="11" customFormat="1" x14ac:dyDescent="0.2">
      <c r="A52" s="9" t="s">
        <v>0</v>
      </c>
      <c r="B52" s="279" t="s">
        <v>219</v>
      </c>
      <c r="C52" s="279"/>
      <c r="D52" s="25" t="s">
        <v>2</v>
      </c>
      <c r="E52" s="288" t="s">
        <v>3</v>
      </c>
      <c r="F52" s="289"/>
      <c r="G52" s="278"/>
    </row>
    <row r="53" spans="1:7" s="11" customFormat="1" ht="30" customHeight="1" x14ac:dyDescent="0.2">
      <c r="A53" s="13"/>
      <c r="B53" s="33">
        <v>2018</v>
      </c>
      <c r="C53" s="33" t="s">
        <v>217</v>
      </c>
      <c r="D53" s="33">
        <v>2019</v>
      </c>
      <c r="E53" s="31">
        <v>2020</v>
      </c>
      <c r="F53" s="31">
        <v>2021</v>
      </c>
      <c r="G53" s="31">
        <v>2022</v>
      </c>
    </row>
    <row r="54" spans="1:7" s="3" customFormat="1" ht="25.5" x14ac:dyDescent="0.25">
      <c r="A54" s="7" t="s">
        <v>105</v>
      </c>
      <c r="B54" s="66"/>
      <c r="C54" s="66"/>
      <c r="D54" s="66"/>
      <c r="E54" s="66"/>
      <c r="F54" s="66"/>
      <c r="G54" s="66"/>
    </row>
    <row r="55" spans="1:7" s="3" customFormat="1" ht="15" x14ac:dyDescent="0.25">
      <c r="A55" s="4" t="s">
        <v>106</v>
      </c>
      <c r="B55" s="66"/>
      <c r="C55" s="66"/>
      <c r="D55" s="66"/>
      <c r="E55" s="66"/>
      <c r="F55" s="66"/>
      <c r="G55" s="66"/>
    </row>
    <row r="56" spans="1:7" s="3" customFormat="1" ht="15" x14ac:dyDescent="0.25">
      <c r="A56" s="8" t="s">
        <v>7</v>
      </c>
      <c r="B56" s="66"/>
      <c r="C56" s="66"/>
      <c r="D56" s="66"/>
      <c r="E56" s="66"/>
      <c r="F56" s="66"/>
      <c r="G56" s="66"/>
    </row>
    <row r="57" spans="1:7" s="3" customFormat="1" ht="15" x14ac:dyDescent="0.25">
      <c r="A57" s="7" t="s">
        <v>19</v>
      </c>
      <c r="B57" s="66"/>
      <c r="C57" s="66"/>
      <c r="D57" s="66"/>
      <c r="E57" s="66"/>
      <c r="F57" s="66"/>
      <c r="G57" s="66"/>
    </row>
    <row r="58" spans="1:7" s="3" customFormat="1" ht="15" x14ac:dyDescent="0.25">
      <c r="A58" s="7" t="s">
        <v>19</v>
      </c>
      <c r="B58" s="66"/>
      <c r="C58" s="66"/>
      <c r="D58" s="66"/>
      <c r="E58" s="66"/>
      <c r="F58" s="66"/>
      <c r="G58" s="66"/>
    </row>
    <row r="59" spans="1:7" s="3" customFormat="1" ht="17.25" customHeight="1" x14ac:dyDescent="0.25">
      <c r="A59" s="4" t="s">
        <v>107</v>
      </c>
      <c r="B59" s="66"/>
      <c r="C59" s="66"/>
      <c r="D59" s="66"/>
      <c r="E59" s="66"/>
      <c r="F59" s="66"/>
      <c r="G59" s="66"/>
    </row>
    <row r="60" spans="1:7" s="3" customFormat="1" ht="15" x14ac:dyDescent="0.25">
      <c r="A60" s="4" t="s">
        <v>12</v>
      </c>
      <c r="B60" s="66"/>
      <c r="C60" s="66"/>
      <c r="D60" s="66"/>
      <c r="E60" s="66"/>
      <c r="F60" s="66"/>
      <c r="G60" s="66"/>
    </row>
    <row r="61" spans="1:7" s="3" customFormat="1" ht="15" x14ac:dyDescent="0.25">
      <c r="A61" s="4" t="s">
        <v>106</v>
      </c>
      <c r="B61" s="66"/>
      <c r="C61" s="66"/>
      <c r="D61" s="66"/>
      <c r="E61" s="66"/>
      <c r="F61" s="66"/>
      <c r="G61" s="66"/>
    </row>
    <row r="62" spans="1:7" s="3" customFormat="1" ht="15" x14ac:dyDescent="0.25">
      <c r="A62" s="4" t="s">
        <v>98</v>
      </c>
      <c r="B62" s="66"/>
      <c r="C62" s="66"/>
      <c r="D62" s="66"/>
      <c r="E62" s="66"/>
      <c r="F62" s="66"/>
      <c r="G62" s="66"/>
    </row>
    <row r="63" spans="1:7" s="3" customFormat="1" ht="15" x14ac:dyDescent="0.25">
      <c r="A63" s="4" t="s">
        <v>106</v>
      </c>
      <c r="B63" s="66"/>
      <c r="C63" s="66"/>
      <c r="D63" s="66"/>
      <c r="E63" s="66"/>
      <c r="F63" s="66"/>
      <c r="G63" s="66"/>
    </row>
    <row r="64" spans="1:7" s="3" customFormat="1" ht="15" x14ac:dyDescent="0.25">
      <c r="A64" s="4" t="s">
        <v>108</v>
      </c>
      <c r="B64" s="66"/>
      <c r="C64" s="66"/>
      <c r="D64" s="66"/>
      <c r="E64" s="66"/>
      <c r="F64" s="66"/>
      <c r="G64" s="66"/>
    </row>
    <row r="65" spans="1:7" s="3" customFormat="1" ht="15" x14ac:dyDescent="0.25">
      <c r="A65" s="4" t="s">
        <v>12</v>
      </c>
      <c r="B65" s="66"/>
      <c r="C65" s="66"/>
      <c r="D65" s="66"/>
      <c r="E65" s="66"/>
      <c r="F65" s="66"/>
      <c r="G65" s="66"/>
    </row>
    <row r="66" spans="1:7" s="3" customFormat="1" ht="15" x14ac:dyDescent="0.25">
      <c r="A66" s="4" t="s">
        <v>106</v>
      </c>
      <c r="B66" s="66"/>
      <c r="C66" s="66"/>
      <c r="D66" s="66"/>
      <c r="E66" s="66"/>
      <c r="F66" s="66"/>
      <c r="G66" s="66"/>
    </row>
    <row r="67" spans="1:7" s="3" customFormat="1" ht="15" x14ac:dyDescent="0.25">
      <c r="A67" s="4" t="s">
        <v>109</v>
      </c>
      <c r="B67" s="66"/>
      <c r="C67" s="66"/>
      <c r="D67" s="66"/>
      <c r="E67" s="66"/>
      <c r="F67" s="66"/>
      <c r="G67" s="66"/>
    </row>
    <row r="68" spans="1:7" s="3" customFormat="1" ht="15" x14ac:dyDescent="0.25">
      <c r="A68" s="4" t="s">
        <v>110</v>
      </c>
      <c r="B68" s="66"/>
      <c r="C68" s="66"/>
      <c r="D68" s="66"/>
      <c r="E68" s="66"/>
      <c r="F68" s="66"/>
      <c r="G68" s="66"/>
    </row>
    <row r="69" spans="1:7" s="3" customFormat="1" ht="15.75" customHeight="1" x14ac:dyDescent="0.25">
      <c r="A69" s="4" t="s">
        <v>111</v>
      </c>
      <c r="B69" s="66"/>
      <c r="C69" s="66"/>
      <c r="D69" s="66"/>
      <c r="E69" s="66"/>
      <c r="F69" s="66"/>
      <c r="G69" s="66"/>
    </row>
    <row r="70" spans="1:7" s="3" customFormat="1" ht="15.75" customHeight="1" x14ac:dyDescent="0.25">
      <c r="A70" s="4"/>
      <c r="B70" s="66"/>
      <c r="C70" s="66"/>
      <c r="D70" s="66"/>
      <c r="E70" s="66"/>
      <c r="F70" s="66"/>
      <c r="G70" s="66"/>
    </row>
    <row r="71" spans="1:7" ht="16.5" customHeight="1" x14ac:dyDescent="0.2"/>
    <row r="72" spans="1:7" s="3" customFormat="1" ht="12.75" x14ac:dyDescent="0.2">
      <c r="A72" s="68"/>
      <c r="C72" s="71"/>
    </row>
    <row r="73" spans="1:7" s="3" customFormat="1" ht="12.75" x14ac:dyDescent="0.2">
      <c r="A73" s="68" t="s">
        <v>102</v>
      </c>
    </row>
    <row r="74" spans="1:7" x14ac:dyDescent="0.2">
      <c r="C74" t="s">
        <v>202</v>
      </c>
    </row>
    <row r="75" spans="1:7" x14ac:dyDescent="0.2">
      <c r="A75" s="300" t="s">
        <v>8</v>
      </c>
      <c r="B75" s="300"/>
      <c r="C75" s="300"/>
      <c r="D75" s="300"/>
    </row>
    <row r="76" spans="1:7" x14ac:dyDescent="0.2">
      <c r="A76" s="300" t="s">
        <v>16</v>
      </c>
      <c r="B76" s="300"/>
      <c r="C76" s="300"/>
      <c r="D76" s="300"/>
    </row>
    <row r="77" spans="1:7" x14ac:dyDescent="0.2">
      <c r="B77" s="2"/>
    </row>
    <row r="78" spans="1:7" x14ac:dyDescent="0.2">
      <c r="A78" s="301" t="s">
        <v>9</v>
      </c>
      <c r="B78" s="301"/>
      <c r="C78" s="301"/>
      <c r="D78" s="301"/>
    </row>
    <row r="80" spans="1:7" s="11" customFormat="1" x14ac:dyDescent="0.2">
      <c r="A80" s="9" t="s">
        <v>0</v>
      </c>
      <c r="B80" s="279" t="s">
        <v>219</v>
      </c>
      <c r="C80" s="279"/>
      <c r="D80" s="25" t="s">
        <v>2</v>
      </c>
      <c r="E80" s="288" t="s">
        <v>3</v>
      </c>
      <c r="F80" s="289"/>
      <c r="G80" s="278"/>
    </row>
    <row r="81" spans="1:7" s="11" customFormat="1" ht="27" customHeight="1" x14ac:dyDescent="0.2">
      <c r="A81" s="13"/>
      <c r="B81" s="33">
        <v>2018</v>
      </c>
      <c r="C81" s="33" t="s">
        <v>217</v>
      </c>
      <c r="D81" s="33">
        <v>2019</v>
      </c>
      <c r="E81" s="31">
        <v>2020</v>
      </c>
      <c r="F81" s="31">
        <v>2021</v>
      </c>
      <c r="G81" s="31">
        <v>2022</v>
      </c>
    </row>
    <row r="82" spans="1:7" s="3" customFormat="1" ht="15" x14ac:dyDescent="0.25">
      <c r="A82" s="4" t="s">
        <v>10</v>
      </c>
      <c r="B82" s="66"/>
      <c r="C82" s="66"/>
      <c r="D82" s="66"/>
      <c r="E82" s="66"/>
      <c r="F82" s="66"/>
      <c r="G82" s="66"/>
    </row>
    <row r="83" spans="1:7" s="3" customFormat="1" ht="15" x14ac:dyDescent="0.25">
      <c r="A83" s="4" t="s">
        <v>106</v>
      </c>
      <c r="B83" s="66"/>
      <c r="C83" s="66"/>
      <c r="D83" s="66"/>
      <c r="E83" s="66"/>
      <c r="F83" s="66"/>
      <c r="G83" s="66"/>
    </row>
    <row r="84" spans="1:7" s="3" customFormat="1" ht="15" x14ac:dyDescent="0.25">
      <c r="A84" s="4" t="s">
        <v>12</v>
      </c>
      <c r="B84" s="66"/>
      <c r="C84" s="66"/>
      <c r="D84" s="66"/>
      <c r="E84" s="66"/>
      <c r="F84" s="66"/>
      <c r="G84" s="66"/>
    </row>
    <row r="85" spans="1:7" s="3" customFormat="1" ht="15" x14ac:dyDescent="0.25">
      <c r="A85" s="7" t="s">
        <v>19</v>
      </c>
      <c r="B85" s="66"/>
      <c r="C85" s="66"/>
      <c r="D85" s="66"/>
      <c r="E85" s="66"/>
      <c r="F85" s="66"/>
      <c r="G85" s="66"/>
    </row>
    <row r="86" spans="1:7" s="3" customFormat="1" ht="15" x14ac:dyDescent="0.25">
      <c r="A86" s="7" t="s">
        <v>19</v>
      </c>
      <c r="B86" s="66"/>
      <c r="C86" s="66"/>
      <c r="D86" s="66"/>
      <c r="E86" s="66"/>
      <c r="F86" s="66"/>
      <c r="G86" s="66"/>
    </row>
    <row r="87" spans="1:7" s="3" customFormat="1" ht="18" customHeight="1" x14ac:dyDescent="0.25">
      <c r="A87" s="4" t="s">
        <v>113</v>
      </c>
      <c r="B87" s="66"/>
      <c r="C87" s="66"/>
      <c r="D87" s="66"/>
      <c r="E87" s="66"/>
      <c r="F87" s="66"/>
      <c r="G87" s="66"/>
    </row>
    <row r="88" spans="1:7" s="3" customFormat="1" ht="15" x14ac:dyDescent="0.25">
      <c r="A88" s="4" t="s">
        <v>12</v>
      </c>
      <c r="B88" s="66"/>
      <c r="C88" s="66"/>
      <c r="D88" s="66"/>
      <c r="E88" s="66"/>
      <c r="F88" s="66"/>
      <c r="G88" s="66"/>
    </row>
    <row r="89" spans="1:7" s="3" customFormat="1" ht="15" x14ac:dyDescent="0.25">
      <c r="A89" s="72"/>
      <c r="B89" s="66"/>
      <c r="C89" s="66"/>
      <c r="D89" s="66"/>
      <c r="E89" s="66"/>
      <c r="F89" s="66"/>
      <c r="G89" s="66"/>
    </row>
    <row r="90" spans="1:7" s="3" customFormat="1" ht="15" x14ac:dyDescent="0.25">
      <c r="A90" s="72"/>
      <c r="B90" s="66"/>
      <c r="C90" s="66"/>
      <c r="D90" s="66"/>
      <c r="E90" s="66"/>
      <c r="F90" s="66"/>
      <c r="G90" s="66"/>
    </row>
    <row r="91" spans="1:7" s="3" customFormat="1" ht="15" x14ac:dyDescent="0.25">
      <c r="A91" s="72"/>
      <c r="B91" s="66"/>
      <c r="C91" s="66"/>
      <c r="D91" s="66"/>
      <c r="E91" s="66"/>
      <c r="F91" s="66"/>
      <c r="G91" s="66"/>
    </row>
    <row r="92" spans="1:7" s="3" customFormat="1" ht="15" x14ac:dyDescent="0.25">
      <c r="A92" s="4" t="s">
        <v>114</v>
      </c>
      <c r="B92" s="66"/>
      <c r="C92" s="66"/>
      <c r="D92" s="66"/>
      <c r="E92" s="66"/>
      <c r="F92" s="66"/>
      <c r="G92" s="66"/>
    </row>
    <row r="93" spans="1:7" s="3" customFormat="1" ht="15" x14ac:dyDescent="0.25">
      <c r="A93" s="4" t="s">
        <v>106</v>
      </c>
      <c r="B93" s="66"/>
      <c r="C93" s="66"/>
      <c r="D93" s="66"/>
      <c r="E93" s="66"/>
      <c r="F93" s="66"/>
      <c r="G93" s="66"/>
    </row>
    <row r="94" spans="1:7" s="3" customFormat="1" ht="15" x14ac:dyDescent="0.25">
      <c r="A94" s="4" t="s">
        <v>12</v>
      </c>
      <c r="B94" s="66"/>
      <c r="C94" s="66"/>
      <c r="D94" s="66"/>
      <c r="E94" s="66"/>
      <c r="F94" s="66"/>
      <c r="G94" s="66"/>
    </row>
    <row r="95" spans="1:7" s="3" customFormat="1" ht="15" x14ac:dyDescent="0.25">
      <c r="A95" s="4"/>
      <c r="B95" s="66"/>
      <c r="C95" s="66"/>
      <c r="D95" s="66"/>
      <c r="E95" s="66"/>
      <c r="F95" s="66"/>
      <c r="G95" s="66"/>
    </row>
    <row r="96" spans="1:7" s="3" customFormat="1" ht="15" x14ac:dyDescent="0.25">
      <c r="A96" s="4"/>
      <c r="B96" s="66"/>
      <c r="C96" s="66"/>
      <c r="D96" s="66"/>
      <c r="E96" s="66"/>
      <c r="F96" s="66"/>
      <c r="G96" s="66"/>
    </row>
    <row r="97" spans="1:7" s="3" customFormat="1" ht="15" x14ac:dyDescent="0.25">
      <c r="A97" s="4" t="s">
        <v>115</v>
      </c>
      <c r="B97" s="66"/>
      <c r="C97" s="66"/>
      <c r="D97" s="66"/>
      <c r="E97" s="66"/>
      <c r="F97" s="66"/>
      <c r="G97" s="66"/>
    </row>
    <row r="98" spans="1:7" s="3" customFormat="1" ht="15" x14ac:dyDescent="0.25">
      <c r="A98" s="4" t="s">
        <v>106</v>
      </c>
      <c r="B98" s="66"/>
      <c r="C98" s="66"/>
      <c r="D98" s="66"/>
      <c r="E98" s="66"/>
      <c r="F98" s="66"/>
      <c r="G98" s="66"/>
    </row>
    <row r="99" spans="1:7" s="3" customFormat="1" ht="15" x14ac:dyDescent="0.25">
      <c r="A99" s="4" t="s">
        <v>12</v>
      </c>
      <c r="B99" s="66"/>
      <c r="C99" s="66"/>
      <c r="D99" s="66"/>
      <c r="E99" s="66"/>
      <c r="F99" s="66"/>
      <c r="G99" s="66"/>
    </row>
    <row r="100" spans="1:7" s="3" customFormat="1" ht="15" x14ac:dyDescent="0.25">
      <c r="A100" s="72"/>
      <c r="B100" s="66"/>
      <c r="C100" s="66"/>
      <c r="D100" s="66"/>
      <c r="E100" s="66"/>
      <c r="F100" s="66"/>
      <c r="G100" s="66"/>
    </row>
    <row r="101" spans="1:7" s="3" customFormat="1" ht="15" x14ac:dyDescent="0.25">
      <c r="A101" s="72"/>
      <c r="B101" s="66"/>
      <c r="C101" s="66"/>
      <c r="D101" s="66"/>
      <c r="E101" s="66"/>
      <c r="F101" s="66"/>
      <c r="G101" s="66"/>
    </row>
    <row r="102" spans="1:7" s="3" customFormat="1" ht="15" x14ac:dyDescent="0.25">
      <c r="A102" s="4" t="s">
        <v>109</v>
      </c>
      <c r="B102" s="66"/>
      <c r="C102" s="66"/>
      <c r="D102" s="66"/>
      <c r="E102" s="66"/>
      <c r="F102" s="66"/>
      <c r="G102" s="66"/>
    </row>
    <row r="103" spans="1:7" s="3" customFormat="1" ht="15" x14ac:dyDescent="0.25">
      <c r="A103" s="4" t="s">
        <v>12</v>
      </c>
      <c r="B103" s="66"/>
      <c r="C103" s="66"/>
      <c r="D103" s="66"/>
      <c r="E103" s="66"/>
      <c r="F103" s="66"/>
      <c r="G103" s="66"/>
    </row>
    <row r="104" spans="1:7" s="3" customFormat="1" ht="15" x14ac:dyDescent="0.25">
      <c r="A104" s="72"/>
      <c r="B104" s="66"/>
      <c r="C104" s="66"/>
      <c r="D104" s="66"/>
      <c r="E104" s="66"/>
      <c r="F104" s="66"/>
      <c r="G104" s="66"/>
    </row>
    <row r="105" spans="1:7" s="3" customFormat="1" ht="15" x14ac:dyDescent="0.25">
      <c r="A105" s="72"/>
      <c r="B105" s="66"/>
      <c r="C105" s="66"/>
      <c r="D105" s="66"/>
      <c r="E105" s="66"/>
      <c r="F105" s="66"/>
      <c r="G105" s="66"/>
    </row>
    <row r="106" spans="1:7" s="3" customFormat="1" ht="15" x14ac:dyDescent="0.25">
      <c r="A106" s="4" t="s">
        <v>116</v>
      </c>
      <c r="B106" s="66"/>
      <c r="C106" s="66"/>
      <c r="D106" s="66"/>
      <c r="E106" s="66"/>
      <c r="F106" s="66"/>
      <c r="G106" s="66"/>
    </row>
    <row r="107" spans="1:7" s="3" customFormat="1" ht="15" x14ac:dyDescent="0.25">
      <c r="A107" s="4" t="s">
        <v>111</v>
      </c>
      <c r="B107" s="66"/>
      <c r="C107" s="66"/>
      <c r="D107" s="66"/>
      <c r="E107" s="66"/>
      <c r="F107" s="66"/>
      <c r="G107" s="66"/>
    </row>
    <row r="108" spans="1:7" s="3" customFormat="1" ht="12.75" hidden="1" x14ac:dyDescent="0.2">
      <c r="A108" s="4" t="s">
        <v>12</v>
      </c>
      <c r="B108" s="73"/>
      <c r="C108" s="73"/>
      <c r="D108" s="73"/>
    </row>
    <row r="109" spans="1:7" s="3" customFormat="1" ht="12.75" hidden="1" x14ac:dyDescent="0.2">
      <c r="A109" s="4" t="s">
        <v>117</v>
      </c>
      <c r="B109" s="73"/>
      <c r="C109" s="73"/>
      <c r="D109" s="73"/>
    </row>
    <row r="110" spans="1:7" s="3" customFormat="1" ht="12.75" hidden="1" x14ac:dyDescent="0.2">
      <c r="A110" s="4" t="s">
        <v>118</v>
      </c>
      <c r="B110" s="73"/>
      <c r="C110" s="73"/>
      <c r="D110" s="73"/>
    </row>
    <row r="111" spans="1:7" s="3" customFormat="1" ht="12.75" x14ac:dyDescent="0.2">
      <c r="A111" s="69"/>
    </row>
    <row r="112" spans="1:7" s="3" customFormat="1" ht="12.75" x14ac:dyDescent="0.2">
      <c r="A112" s="68"/>
    </row>
    <row r="113" spans="1:3" s="3" customFormat="1" ht="12.75" x14ac:dyDescent="0.2">
      <c r="A113" s="69"/>
    </row>
    <row r="114" spans="1:3" s="3" customFormat="1" ht="12.75" x14ac:dyDescent="0.2">
      <c r="A114" s="68" t="s">
        <v>102</v>
      </c>
      <c r="C114" s="71"/>
    </row>
    <row r="115" spans="1:3" s="3" customFormat="1" ht="12.75" x14ac:dyDescent="0.2">
      <c r="A115" s="68" t="s">
        <v>119</v>
      </c>
    </row>
  </sheetData>
  <mergeCells count="20">
    <mergeCell ref="A48:D48"/>
    <mergeCell ref="A49:D49"/>
    <mergeCell ref="B80:C80"/>
    <mergeCell ref="E80:G80"/>
    <mergeCell ref="A51:D51"/>
    <mergeCell ref="B52:C52"/>
    <mergeCell ref="E52:G52"/>
    <mergeCell ref="A75:D75"/>
    <mergeCell ref="A76:D76"/>
    <mergeCell ref="A78:D78"/>
    <mergeCell ref="A24:D24"/>
    <mergeCell ref="A25:D25"/>
    <mergeCell ref="A27:D27"/>
    <mergeCell ref="B29:C29"/>
    <mergeCell ref="E29:G29"/>
    <mergeCell ref="A4:D4"/>
    <mergeCell ref="A5:D5"/>
    <mergeCell ref="A7:D7"/>
    <mergeCell ref="B9:C9"/>
    <mergeCell ref="E9:G9"/>
  </mergeCells>
  <printOptions horizontalCentered="1"/>
  <pageMargins left="0.47244094488188981" right="0.47244094488188981" top="0.59055118110236227" bottom="0.19685039370078741" header="0.9055118110236221" footer="0.23622047244094491"/>
  <pageSetup paperSize="9" scale="80" orientation="portrait" horizontalDpi="4294967292" r:id="rId1"/>
  <headerFooter alignWithMargins="0"/>
  <rowBreaks count="3" manualBreakCount="3">
    <brk id="20" max="16383" man="1"/>
    <brk id="46" max="16383" man="1"/>
    <brk id="7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8"/>
  <sheetViews>
    <sheetView topLeftCell="A28" workbookViewId="0">
      <selection activeCell="F44" sqref="F44"/>
    </sheetView>
  </sheetViews>
  <sheetFormatPr defaultRowHeight="12.75" x14ac:dyDescent="0.2"/>
  <cols>
    <col min="1" max="1" width="34.140625" style="36" customWidth="1"/>
    <col min="2" max="2" width="11.42578125" customWidth="1"/>
    <col min="3" max="3" width="11.28515625" customWidth="1"/>
    <col min="4" max="7" width="10.28515625" customWidth="1"/>
  </cols>
  <sheetData>
    <row r="1" spans="1:10" x14ac:dyDescent="0.2">
      <c r="A1" s="199"/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0" x14ac:dyDescent="0.2">
      <c r="A3" s="199"/>
      <c r="B3" s="199"/>
      <c r="C3" s="199"/>
      <c r="D3" s="199"/>
      <c r="E3" s="199"/>
      <c r="F3" s="199"/>
      <c r="G3" s="199"/>
      <c r="H3" s="199"/>
      <c r="I3" s="199"/>
      <c r="J3" s="199"/>
    </row>
    <row r="4" spans="1:10" ht="25.15" customHeight="1" x14ac:dyDescent="0.2">
      <c r="A4" s="199" t="s">
        <v>296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x14ac:dyDescent="0.2">
      <c r="A5" s="199" t="s">
        <v>78</v>
      </c>
      <c r="B5" s="200" t="s">
        <v>295</v>
      </c>
      <c r="C5" s="200"/>
      <c r="D5" s="200"/>
      <c r="E5" s="200"/>
      <c r="F5" s="200"/>
      <c r="G5" s="199"/>
      <c r="H5" s="199"/>
      <c r="I5" s="199"/>
      <c r="J5" s="199"/>
    </row>
    <row r="6" spans="1:10" ht="22.9" customHeight="1" x14ac:dyDescent="0.2">
      <c r="A6" s="199" t="s">
        <v>22</v>
      </c>
      <c r="B6" s="200">
        <v>3625012887</v>
      </c>
      <c r="C6" s="199"/>
      <c r="D6" s="199"/>
      <c r="E6" s="199"/>
      <c r="F6" s="199"/>
      <c r="G6" s="199"/>
      <c r="H6" s="199"/>
      <c r="I6" s="199"/>
      <c r="J6" s="199"/>
    </row>
    <row r="7" spans="1:10" x14ac:dyDescent="0.2">
      <c r="A7" s="199" t="s">
        <v>89</v>
      </c>
      <c r="B7" s="200">
        <v>362501001</v>
      </c>
      <c r="C7" s="199"/>
      <c r="D7" s="199"/>
      <c r="E7" s="199"/>
      <c r="F7" s="199"/>
      <c r="G7" s="199"/>
      <c r="H7" s="199"/>
      <c r="I7" s="199"/>
      <c r="J7" s="199"/>
    </row>
    <row r="8" spans="1:10" x14ac:dyDescent="0.2">
      <c r="A8" s="199" t="s">
        <v>80</v>
      </c>
      <c r="B8" s="200" t="s">
        <v>294</v>
      </c>
      <c r="C8" s="200"/>
      <c r="D8" s="200"/>
      <c r="E8" s="200"/>
      <c r="F8" s="200"/>
      <c r="G8" s="199"/>
      <c r="H8" s="199"/>
      <c r="I8" s="199"/>
      <c r="J8" s="199"/>
    </row>
    <row r="9" spans="1:10" x14ac:dyDescent="0.2">
      <c r="A9" s="199"/>
      <c r="B9" s="199"/>
      <c r="C9" s="199"/>
      <c r="D9" s="199"/>
      <c r="E9" s="199"/>
      <c r="F9" s="199"/>
      <c r="G9" s="199"/>
      <c r="H9" s="199"/>
      <c r="I9" s="199"/>
      <c r="J9" s="199"/>
    </row>
    <row r="10" spans="1:10" x14ac:dyDescent="0.2">
      <c r="A10" s="199" t="s">
        <v>84</v>
      </c>
      <c r="B10" s="200" t="s">
        <v>293</v>
      </c>
      <c r="C10" s="200"/>
      <c r="D10" s="200"/>
      <c r="E10" s="199"/>
      <c r="F10" s="199"/>
      <c r="G10" s="199"/>
      <c r="H10" s="199"/>
      <c r="I10" s="199"/>
      <c r="J10" s="199"/>
    </row>
    <row r="11" spans="1:10" x14ac:dyDescent="0.2">
      <c r="A11" s="199" t="s">
        <v>81</v>
      </c>
      <c r="B11" s="200" t="s">
        <v>292</v>
      </c>
      <c r="C11" s="199"/>
      <c r="D11" s="199"/>
      <c r="E11" s="199"/>
      <c r="F11" s="199"/>
      <c r="G11" s="199"/>
      <c r="H11" s="199"/>
      <c r="I11" s="199"/>
      <c r="J11" s="199"/>
    </row>
    <row r="12" spans="1:10" x14ac:dyDescent="0.2">
      <c r="A12" s="199" t="s">
        <v>82</v>
      </c>
      <c r="B12" s="200" t="s">
        <v>291</v>
      </c>
      <c r="C12" s="200"/>
      <c r="D12" s="199"/>
      <c r="E12" s="199"/>
      <c r="F12" s="199"/>
      <c r="G12" s="199"/>
      <c r="H12" s="199"/>
      <c r="I12" s="199"/>
      <c r="J12" s="199"/>
    </row>
    <row r="13" spans="1:10" x14ac:dyDescent="0.2">
      <c r="A13" s="199" t="s">
        <v>83</v>
      </c>
      <c r="B13" s="200" t="s">
        <v>290</v>
      </c>
      <c r="C13" s="200"/>
      <c r="D13" s="200"/>
      <c r="E13" s="200"/>
      <c r="F13" s="199"/>
      <c r="G13" s="199"/>
      <c r="H13" s="199"/>
      <c r="I13" s="199"/>
      <c r="J13" s="199"/>
    </row>
    <row r="14" spans="1:10" x14ac:dyDescent="0.2">
      <c r="A14" s="199" t="s">
        <v>90</v>
      </c>
      <c r="B14" s="199" t="s">
        <v>282</v>
      </c>
      <c r="C14" s="199"/>
      <c r="D14" s="199"/>
      <c r="E14" s="199"/>
      <c r="F14" s="199"/>
      <c r="G14" s="199"/>
      <c r="H14" s="199"/>
      <c r="I14" s="199"/>
      <c r="J14" s="199"/>
    </row>
    <row r="15" spans="1:10" x14ac:dyDescent="0.2">
      <c r="A15" s="199" t="s">
        <v>23</v>
      </c>
      <c r="B15" s="200" t="s">
        <v>289</v>
      </c>
      <c r="C15" s="200"/>
      <c r="D15" s="200"/>
      <c r="E15" s="200"/>
      <c r="F15" s="200"/>
      <c r="G15" s="200"/>
      <c r="H15" s="200"/>
      <c r="I15" s="199"/>
      <c r="J15" s="199"/>
    </row>
    <row r="16" spans="1:10" x14ac:dyDescent="0.2">
      <c r="A16" s="199"/>
      <c r="B16" s="199"/>
      <c r="C16" s="199"/>
      <c r="D16" s="199"/>
      <c r="E16" s="199"/>
      <c r="F16" s="199"/>
      <c r="G16" s="199"/>
      <c r="H16" s="199"/>
      <c r="I16" s="199"/>
      <c r="J16" s="199"/>
    </row>
    <row r="17" spans="1:10" ht="26.45" customHeight="1" x14ac:dyDescent="0.2">
      <c r="A17" s="199" t="s">
        <v>79</v>
      </c>
      <c r="B17" s="199"/>
      <c r="C17" s="199"/>
      <c r="D17" s="199"/>
      <c r="E17" s="199"/>
      <c r="F17" s="199"/>
      <c r="G17" s="199"/>
      <c r="H17" s="199"/>
      <c r="I17" s="199"/>
      <c r="J17" s="199"/>
    </row>
    <row r="18" spans="1:10" x14ac:dyDescent="0.2">
      <c r="A18" s="199"/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x14ac:dyDescent="0.2">
      <c r="A19" s="201" t="s">
        <v>0</v>
      </c>
      <c r="B19" s="201" t="s">
        <v>6</v>
      </c>
      <c r="C19" s="201" t="s">
        <v>6</v>
      </c>
      <c r="D19" s="201" t="s">
        <v>2</v>
      </c>
      <c r="E19" s="303" t="s">
        <v>3</v>
      </c>
      <c r="F19" s="304"/>
      <c r="G19" s="305"/>
      <c r="H19" s="199"/>
      <c r="I19" s="199"/>
      <c r="J19" s="199"/>
    </row>
    <row r="20" spans="1:10" x14ac:dyDescent="0.2">
      <c r="A20" s="202"/>
      <c r="B20" s="202">
        <v>2017</v>
      </c>
      <c r="C20" s="202">
        <v>2018</v>
      </c>
      <c r="D20" s="202">
        <v>2019</v>
      </c>
      <c r="E20" s="202">
        <v>2020</v>
      </c>
      <c r="F20" s="202">
        <v>2021</v>
      </c>
      <c r="G20" s="202">
        <v>2022</v>
      </c>
      <c r="H20" s="199"/>
      <c r="I20" s="199"/>
      <c r="J20" s="199"/>
    </row>
    <row r="21" spans="1:10" x14ac:dyDescent="0.2">
      <c r="A21" s="202" t="s">
        <v>85</v>
      </c>
      <c r="B21" s="202">
        <v>5000</v>
      </c>
      <c r="C21" s="202">
        <v>5009.5</v>
      </c>
      <c r="D21" s="203">
        <v>5500</v>
      </c>
      <c r="E21" s="203">
        <v>6000</v>
      </c>
      <c r="F21" s="203">
        <v>6500</v>
      </c>
      <c r="G21" s="202">
        <v>7000</v>
      </c>
      <c r="H21" s="199"/>
      <c r="I21" s="199"/>
      <c r="J21" s="199"/>
    </row>
    <row r="22" spans="1:10" ht="38.25" x14ac:dyDescent="0.2">
      <c r="A22" s="204" t="s">
        <v>280</v>
      </c>
      <c r="B22" s="202">
        <v>850</v>
      </c>
      <c r="C22" s="202">
        <v>851</v>
      </c>
      <c r="D22" s="202">
        <v>935</v>
      </c>
      <c r="E22" s="202">
        <v>1020</v>
      </c>
      <c r="F22" s="202">
        <v>1105</v>
      </c>
      <c r="G22" s="202">
        <v>1190</v>
      </c>
      <c r="H22" s="199"/>
      <c r="I22" s="199"/>
      <c r="J22" s="199"/>
    </row>
    <row r="23" spans="1:10" x14ac:dyDescent="0.2">
      <c r="A23" s="204"/>
      <c r="B23" s="202"/>
      <c r="C23" s="202"/>
      <c r="D23" s="202"/>
      <c r="E23" s="202"/>
      <c r="F23" s="202"/>
      <c r="G23" s="202"/>
      <c r="H23" s="199"/>
      <c r="I23" s="199"/>
      <c r="J23" s="199"/>
    </row>
    <row r="24" spans="1:10" x14ac:dyDescent="0.2">
      <c r="A24" s="205"/>
      <c r="B24" s="199"/>
      <c r="C24" s="199"/>
      <c r="D24" s="199"/>
      <c r="E24" s="199"/>
      <c r="F24" s="199"/>
      <c r="G24" s="199"/>
      <c r="H24" s="199"/>
      <c r="I24" s="199"/>
      <c r="J24" s="199"/>
    </row>
    <row r="25" spans="1:10" x14ac:dyDescent="0.2">
      <c r="A25" s="199"/>
      <c r="B25" s="199"/>
      <c r="C25" s="199"/>
      <c r="D25" s="199"/>
      <c r="E25" s="199"/>
      <c r="F25" s="199"/>
      <c r="G25" s="199"/>
      <c r="H25" s="199"/>
      <c r="I25" s="199"/>
      <c r="J25" s="199"/>
    </row>
    <row r="26" spans="1:10" x14ac:dyDescent="0.2">
      <c r="A26" s="199" t="s">
        <v>78</v>
      </c>
      <c r="B26" s="200" t="s">
        <v>288</v>
      </c>
      <c r="C26" s="200"/>
      <c r="D26" s="200"/>
      <c r="E26" s="200"/>
      <c r="F26" s="200"/>
      <c r="G26" s="199"/>
      <c r="H26" s="199"/>
      <c r="I26" s="199"/>
      <c r="J26" s="199"/>
    </row>
    <row r="27" spans="1:10" x14ac:dyDescent="0.2">
      <c r="A27" s="199" t="s">
        <v>22</v>
      </c>
      <c r="B27" s="200">
        <v>7017286512</v>
      </c>
      <c r="C27" s="199"/>
      <c r="D27" s="199"/>
      <c r="E27" s="199"/>
      <c r="F27" s="199"/>
      <c r="G27" s="199"/>
      <c r="H27" s="199"/>
      <c r="I27" s="199"/>
      <c r="J27" s="199"/>
    </row>
    <row r="28" spans="1:10" x14ac:dyDescent="0.2">
      <c r="A28" s="199" t="s">
        <v>89</v>
      </c>
      <c r="B28" s="200">
        <v>362501001</v>
      </c>
      <c r="C28" s="199"/>
      <c r="D28" s="199"/>
      <c r="E28" s="199"/>
      <c r="F28" s="199"/>
      <c r="G28" s="199"/>
      <c r="H28" s="199"/>
      <c r="I28" s="199"/>
      <c r="J28" s="199"/>
    </row>
    <row r="29" spans="1:10" x14ac:dyDescent="0.2">
      <c r="A29" s="199" t="s">
        <v>80</v>
      </c>
      <c r="B29" s="200" t="s">
        <v>287</v>
      </c>
      <c r="C29" s="200"/>
      <c r="D29" s="200"/>
      <c r="E29" s="200"/>
      <c r="F29" s="200"/>
      <c r="G29" s="199"/>
      <c r="H29" s="199"/>
      <c r="I29" s="199"/>
      <c r="J29" s="199"/>
    </row>
    <row r="30" spans="1:10" x14ac:dyDescent="0.2">
      <c r="A30" s="199"/>
      <c r="B30" s="199"/>
      <c r="C30" s="199"/>
      <c r="D30" s="199"/>
      <c r="E30" s="199"/>
      <c r="F30" s="199"/>
      <c r="G30" s="199"/>
      <c r="H30" s="199"/>
      <c r="I30" s="199"/>
      <c r="J30" s="199"/>
    </row>
    <row r="31" spans="1:10" x14ac:dyDescent="0.2">
      <c r="A31" s="199" t="s">
        <v>84</v>
      </c>
      <c r="B31" s="200" t="s">
        <v>286</v>
      </c>
      <c r="C31" s="200"/>
      <c r="D31" s="200"/>
      <c r="E31" s="199"/>
      <c r="F31" s="199"/>
      <c r="G31" s="199"/>
      <c r="H31" s="199"/>
      <c r="I31" s="199"/>
      <c r="J31" s="199"/>
    </row>
    <row r="32" spans="1:10" x14ac:dyDescent="0.2">
      <c r="A32" s="199" t="s">
        <v>81</v>
      </c>
      <c r="B32" s="199" t="s">
        <v>285</v>
      </c>
      <c r="C32" s="199"/>
      <c r="D32" s="199"/>
      <c r="E32" s="199"/>
      <c r="F32" s="199"/>
      <c r="G32" s="199"/>
      <c r="H32" s="199"/>
      <c r="I32" s="199"/>
      <c r="J32" s="199"/>
    </row>
    <row r="33" spans="1:10" x14ac:dyDescent="0.2">
      <c r="A33" s="199" t="s">
        <v>82</v>
      </c>
      <c r="B33" s="200" t="s">
        <v>284</v>
      </c>
      <c r="C33" s="200"/>
      <c r="D33" s="199"/>
      <c r="E33" s="199"/>
      <c r="F33" s="199"/>
      <c r="G33" s="199"/>
      <c r="H33" s="199"/>
      <c r="I33" s="199"/>
      <c r="J33" s="199"/>
    </row>
    <row r="34" spans="1:10" x14ac:dyDescent="0.2">
      <c r="A34" s="199" t="s">
        <v>83</v>
      </c>
      <c r="B34" s="200" t="s">
        <v>283</v>
      </c>
      <c r="C34" s="200"/>
      <c r="D34" s="200"/>
      <c r="E34" s="200"/>
      <c r="F34" s="199"/>
      <c r="G34" s="199"/>
      <c r="H34" s="199"/>
      <c r="I34" s="199"/>
      <c r="J34" s="199"/>
    </row>
    <row r="35" spans="1:10" x14ac:dyDescent="0.2">
      <c r="A35" s="199" t="s">
        <v>90</v>
      </c>
      <c r="B35" s="199" t="s">
        <v>282</v>
      </c>
      <c r="C35" s="199"/>
      <c r="D35" s="199"/>
      <c r="E35" s="199"/>
      <c r="F35" s="199"/>
      <c r="G35" s="199"/>
      <c r="H35" s="199"/>
      <c r="I35" s="199"/>
      <c r="J35" s="199"/>
    </row>
    <row r="36" spans="1:10" x14ac:dyDescent="0.2">
      <c r="A36" s="199" t="s">
        <v>23</v>
      </c>
      <c r="B36" s="200" t="s">
        <v>281</v>
      </c>
      <c r="C36" s="200"/>
      <c r="D36" s="200"/>
      <c r="E36" s="200"/>
      <c r="F36" s="200"/>
      <c r="G36" s="200"/>
      <c r="H36" s="200"/>
      <c r="I36" s="199"/>
      <c r="J36" s="199"/>
    </row>
    <row r="37" spans="1:10" x14ac:dyDescent="0.2">
      <c r="A37" s="199"/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x14ac:dyDescent="0.2">
      <c r="A38" s="199" t="s">
        <v>79</v>
      </c>
      <c r="B38" s="199"/>
      <c r="C38" s="199"/>
      <c r="D38" s="199"/>
      <c r="E38" s="199"/>
      <c r="F38" s="199"/>
      <c r="G38" s="199"/>
      <c r="H38" s="199"/>
      <c r="I38" s="199"/>
      <c r="J38" s="199"/>
    </row>
    <row r="39" spans="1:10" x14ac:dyDescent="0.2">
      <c r="A39" s="199"/>
      <c r="B39" s="199"/>
      <c r="C39" s="199"/>
      <c r="D39" s="199"/>
      <c r="E39" s="199"/>
      <c r="F39" s="199"/>
      <c r="G39" s="199"/>
      <c r="H39" s="199"/>
      <c r="I39" s="199"/>
      <c r="J39" s="199"/>
    </row>
    <row r="40" spans="1:10" x14ac:dyDescent="0.2">
      <c r="A40" s="201" t="s">
        <v>0</v>
      </c>
      <c r="B40" s="201" t="s">
        <v>6</v>
      </c>
      <c r="C40" s="201" t="s">
        <v>6</v>
      </c>
      <c r="D40" s="201" t="s">
        <v>2</v>
      </c>
      <c r="E40" s="303" t="s">
        <v>3</v>
      </c>
      <c r="F40" s="304"/>
      <c r="G40" s="305"/>
      <c r="H40" s="199"/>
      <c r="I40" s="199"/>
      <c r="J40" s="199"/>
    </row>
    <row r="41" spans="1:10" x14ac:dyDescent="0.2">
      <c r="A41" s="202"/>
      <c r="B41" s="202">
        <v>2017</v>
      </c>
      <c r="C41" s="202">
        <v>2018</v>
      </c>
      <c r="D41" s="202">
        <v>2019</v>
      </c>
      <c r="E41" s="202">
        <v>2020</v>
      </c>
      <c r="F41" s="202">
        <v>2021</v>
      </c>
      <c r="G41" s="202">
        <v>2022</v>
      </c>
      <c r="H41" s="199"/>
      <c r="I41" s="199"/>
      <c r="J41" s="199"/>
    </row>
    <row r="42" spans="1:10" x14ac:dyDescent="0.2">
      <c r="A42" s="202" t="s">
        <v>85</v>
      </c>
      <c r="B42" s="202">
        <v>43</v>
      </c>
      <c r="C42" s="202">
        <v>206948</v>
      </c>
      <c r="D42" s="203">
        <v>197252</v>
      </c>
      <c r="E42" s="203">
        <v>1836618</v>
      </c>
      <c r="F42" s="203">
        <v>4189498</v>
      </c>
      <c r="G42" s="202">
        <v>4189498</v>
      </c>
      <c r="H42" s="199"/>
      <c r="I42" s="199"/>
      <c r="J42" s="199"/>
    </row>
    <row r="43" spans="1:10" ht="27.75" customHeight="1" x14ac:dyDescent="0.2">
      <c r="A43" s="204" t="s">
        <v>280</v>
      </c>
      <c r="B43" s="202">
        <v>6</v>
      </c>
      <c r="C43" s="202">
        <v>35181</v>
      </c>
      <c r="D43" s="202">
        <v>33532</v>
      </c>
      <c r="E43" s="202">
        <v>312225</v>
      </c>
      <c r="F43" s="202">
        <v>712214</v>
      </c>
      <c r="G43" s="202">
        <v>712214</v>
      </c>
      <c r="H43" s="199"/>
      <c r="I43" s="199"/>
      <c r="J43" s="199"/>
    </row>
    <row r="44" spans="1:10" x14ac:dyDescent="0.2">
      <c r="A44" s="204"/>
      <c r="B44" s="202"/>
      <c r="C44" s="202"/>
      <c r="D44" s="202"/>
      <c r="E44" s="202"/>
      <c r="F44" s="202">
        <f>F42/E42%</f>
        <v>228.10938366061967</v>
      </c>
      <c r="G44" s="202"/>
      <c r="H44" s="199"/>
      <c r="I44" s="199"/>
      <c r="J44" s="199"/>
    </row>
    <row r="45" spans="1:10" ht="12.75" customHeight="1" x14ac:dyDescent="0.2">
      <c r="A45" s="205"/>
      <c r="B45" s="199"/>
      <c r="C45" s="199"/>
      <c r="D45" s="199"/>
      <c r="E45" s="199"/>
      <c r="F45" s="199"/>
      <c r="G45" s="199"/>
      <c r="H45" s="199"/>
      <c r="I45" s="199"/>
      <c r="J45" s="199"/>
    </row>
    <row r="46" spans="1:10" x14ac:dyDescent="0.2">
      <c r="A46" s="199"/>
      <c r="B46" s="199"/>
      <c r="C46" s="199"/>
      <c r="D46" s="199"/>
      <c r="E46" s="199"/>
      <c r="F46" s="199"/>
      <c r="G46" s="199"/>
      <c r="H46" s="199"/>
      <c r="I46" s="199"/>
      <c r="J46" s="199"/>
    </row>
    <row r="47" spans="1:10" x14ac:dyDescent="0.2">
      <c r="A47" s="199"/>
      <c r="B47" s="199"/>
      <c r="C47" s="199"/>
      <c r="D47" s="199"/>
      <c r="E47" s="199"/>
      <c r="F47" s="199"/>
      <c r="G47" s="199"/>
      <c r="H47" s="199"/>
      <c r="I47" s="199"/>
      <c r="J47" s="199"/>
    </row>
    <row r="48" spans="1:10" x14ac:dyDescent="0.2">
      <c r="A48" s="199"/>
      <c r="B48" s="199"/>
      <c r="C48" s="199"/>
      <c r="D48" s="199"/>
      <c r="E48" s="199"/>
      <c r="F48" s="199"/>
      <c r="G48" s="199"/>
      <c r="H48" s="199"/>
      <c r="I48" s="199"/>
      <c r="J48" s="199"/>
    </row>
    <row r="49" spans="1:10" x14ac:dyDescent="0.2">
      <c r="A49" s="199"/>
      <c r="B49" s="199"/>
      <c r="C49" s="199"/>
      <c r="D49" s="199"/>
      <c r="E49" s="199"/>
      <c r="F49" s="199"/>
      <c r="G49" s="199"/>
      <c r="H49" s="199"/>
      <c r="I49" s="199"/>
      <c r="J49" s="199"/>
    </row>
    <row r="50" spans="1:10" x14ac:dyDescent="0.2">
      <c r="A50" s="199"/>
      <c r="B50" s="199"/>
      <c r="C50" s="199"/>
      <c r="D50" s="199"/>
      <c r="E50" s="199"/>
      <c r="F50" s="199"/>
      <c r="G50" s="199"/>
      <c r="H50" s="199"/>
      <c r="I50" s="199"/>
      <c r="J50" s="199"/>
    </row>
    <row r="51" spans="1:10" x14ac:dyDescent="0.2">
      <c r="A51" s="199"/>
      <c r="B51" s="199"/>
      <c r="C51" s="199"/>
      <c r="D51" s="199"/>
      <c r="E51" s="199"/>
      <c r="F51" s="199"/>
      <c r="G51" s="199"/>
      <c r="H51" s="199"/>
      <c r="I51" s="199"/>
      <c r="J51" s="199"/>
    </row>
    <row r="52" spans="1:10" x14ac:dyDescent="0.2">
      <c r="A52" s="199"/>
      <c r="B52" s="199"/>
      <c r="C52" s="199"/>
      <c r="D52" s="199"/>
      <c r="E52" s="199"/>
      <c r="F52" s="199"/>
      <c r="G52" s="199"/>
      <c r="H52" s="199"/>
      <c r="I52" s="199"/>
      <c r="J52" s="199"/>
    </row>
    <row r="53" spans="1:10" x14ac:dyDescent="0.2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x14ac:dyDescent="0.2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x14ac:dyDescent="0.2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  <row r="56" spans="1:10" x14ac:dyDescent="0.2">
      <c r="A56" s="199"/>
      <c r="B56" s="199"/>
      <c r="C56" s="199"/>
      <c r="D56" s="199"/>
      <c r="E56" s="199"/>
      <c r="F56" s="199"/>
      <c r="G56" s="199"/>
      <c r="H56" s="199"/>
      <c r="I56" s="199"/>
      <c r="J56" s="199"/>
    </row>
    <row r="57" spans="1:10" x14ac:dyDescent="0.2">
      <c r="A57" s="199"/>
      <c r="B57" s="199"/>
      <c r="C57" s="199"/>
      <c r="D57" s="199"/>
      <c r="E57" s="199"/>
      <c r="F57" s="199"/>
      <c r="G57" s="199"/>
      <c r="H57" s="199"/>
      <c r="I57" s="199"/>
      <c r="J57" s="199"/>
    </row>
    <row r="58" spans="1:10" x14ac:dyDescent="0.2">
      <c r="A58" s="199"/>
      <c r="B58" s="199"/>
      <c r="C58" s="199"/>
      <c r="D58" s="199"/>
      <c r="E58" s="199"/>
      <c r="F58" s="199"/>
      <c r="G58" s="199"/>
      <c r="H58" s="199"/>
      <c r="I58" s="199"/>
      <c r="J58" s="199"/>
    </row>
    <row r="59" spans="1:10" x14ac:dyDescent="0.2">
      <c r="A59"/>
    </row>
    <row r="60" spans="1:10" x14ac:dyDescent="0.2">
      <c r="A60"/>
    </row>
    <row r="61" spans="1:10" x14ac:dyDescent="0.2">
      <c r="A61"/>
    </row>
    <row r="62" spans="1:10" x14ac:dyDescent="0.2">
      <c r="A62"/>
    </row>
    <row r="63" spans="1:10" x14ac:dyDescent="0.2">
      <c r="A63"/>
    </row>
    <row r="64" spans="1:10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2">
    <mergeCell ref="E40:G40"/>
    <mergeCell ref="E19:G19"/>
  </mergeCells>
  <pageMargins left="0.70866141732283472" right="0.31496062992125984" top="0.74803149606299213" bottom="0.74803149606299213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workbookViewId="0">
      <selection activeCell="F22" sqref="F22"/>
    </sheetView>
  </sheetViews>
  <sheetFormatPr defaultRowHeight="12.75" x14ac:dyDescent="0.2"/>
  <cols>
    <col min="1" max="1" width="27.7109375" style="36" customWidth="1"/>
    <col min="2" max="6" width="12" customWidth="1"/>
  </cols>
  <sheetData>
    <row r="1" spans="1:7" ht="27" customHeight="1" x14ac:dyDescent="0.2">
      <c r="A1" s="306" t="s">
        <v>87</v>
      </c>
      <c r="B1" s="306"/>
      <c r="C1" s="306"/>
      <c r="D1" s="306"/>
      <c r="E1" s="306"/>
      <c r="F1" s="306"/>
    </row>
    <row r="2" spans="1:7" x14ac:dyDescent="0.2">
      <c r="A2" s="47" t="s">
        <v>78</v>
      </c>
      <c r="B2" s="54"/>
      <c r="C2" s="54"/>
      <c r="D2" s="54"/>
      <c r="E2" s="57"/>
      <c r="F2" s="57"/>
      <c r="G2" s="48"/>
    </row>
    <row r="3" spans="1:7" x14ac:dyDescent="0.2">
      <c r="A3" s="49" t="s">
        <v>22</v>
      </c>
      <c r="B3" s="55"/>
      <c r="C3" s="55"/>
      <c r="D3" s="55"/>
      <c r="E3" s="58"/>
      <c r="F3" s="58"/>
      <c r="G3" s="50"/>
    </row>
    <row r="4" spans="1:7" x14ac:dyDescent="0.2">
      <c r="A4" s="49" t="s">
        <v>89</v>
      </c>
      <c r="B4" s="55"/>
      <c r="C4" s="55"/>
      <c r="D4" s="55"/>
      <c r="E4" s="58"/>
      <c r="F4" s="58"/>
      <c r="G4" s="50"/>
    </row>
    <row r="5" spans="1:7" ht="25.15" customHeight="1" x14ac:dyDescent="0.2">
      <c r="A5" s="52" t="s">
        <v>80</v>
      </c>
      <c r="B5" s="55"/>
      <c r="C5" s="55"/>
      <c r="D5" s="55"/>
      <c r="E5" s="55"/>
      <c r="F5" s="58"/>
      <c r="G5" s="50"/>
    </row>
    <row r="6" spans="1:7" x14ac:dyDescent="0.2">
      <c r="A6" s="49"/>
      <c r="B6" s="49"/>
      <c r="C6" s="49"/>
      <c r="D6" s="49"/>
      <c r="E6" s="49"/>
      <c r="F6" s="50"/>
      <c r="G6" s="50"/>
    </row>
    <row r="7" spans="1:7" ht="22.9" customHeight="1" x14ac:dyDescent="0.2">
      <c r="A7" s="49" t="s">
        <v>84</v>
      </c>
      <c r="B7" s="54"/>
      <c r="C7" s="54"/>
      <c r="D7" s="54"/>
      <c r="E7" s="54"/>
      <c r="F7" s="54"/>
      <c r="G7" s="50"/>
    </row>
    <row r="8" spans="1:7" x14ac:dyDescent="0.2">
      <c r="A8" s="49" t="s">
        <v>81</v>
      </c>
      <c r="B8" s="55"/>
      <c r="C8" s="55"/>
      <c r="D8" s="55"/>
      <c r="E8" s="55"/>
      <c r="F8" s="55"/>
      <c r="G8" s="49"/>
    </row>
    <row r="9" spans="1:7" x14ac:dyDescent="0.2">
      <c r="A9" s="49" t="s">
        <v>82</v>
      </c>
      <c r="B9" s="52"/>
      <c r="C9" s="52"/>
      <c r="D9" s="49"/>
      <c r="E9" s="50"/>
      <c r="F9" s="50"/>
      <c r="G9" s="50"/>
    </row>
    <row r="10" spans="1:7" x14ac:dyDescent="0.2">
      <c r="A10" s="49" t="s">
        <v>83</v>
      </c>
      <c r="B10" s="56"/>
      <c r="C10" s="56"/>
      <c r="D10" s="56"/>
      <c r="E10" s="56"/>
      <c r="F10" s="56"/>
    </row>
    <row r="11" spans="1:7" x14ac:dyDescent="0.2">
      <c r="A11" s="49" t="s">
        <v>90</v>
      </c>
      <c r="B11" s="56"/>
      <c r="C11" s="56"/>
      <c r="D11" s="56"/>
      <c r="E11" s="56"/>
      <c r="F11" s="56"/>
    </row>
    <row r="12" spans="1:7" x14ac:dyDescent="0.2">
      <c r="A12" s="49" t="s">
        <v>23</v>
      </c>
      <c r="B12" s="59"/>
      <c r="C12" s="59"/>
      <c r="D12" s="59"/>
      <c r="E12" s="59"/>
      <c r="F12" s="59"/>
    </row>
    <row r="13" spans="1:7" x14ac:dyDescent="0.2">
      <c r="A13" s="49"/>
    </row>
    <row r="14" spans="1:7" x14ac:dyDescent="0.2">
      <c r="A14" s="49" t="s">
        <v>79</v>
      </c>
    </row>
    <row r="16" spans="1:7" x14ac:dyDescent="0.2">
      <c r="A16" s="286" t="s">
        <v>0</v>
      </c>
      <c r="B16" s="34" t="s">
        <v>219</v>
      </c>
      <c r="C16" s="34" t="s">
        <v>2</v>
      </c>
      <c r="D16" s="288" t="s">
        <v>3</v>
      </c>
      <c r="E16" s="289"/>
      <c r="F16" s="278"/>
    </row>
    <row r="17" spans="1:6" x14ac:dyDescent="0.2">
      <c r="A17" s="287"/>
      <c r="B17" s="35">
        <v>2018</v>
      </c>
      <c r="C17" s="35">
        <v>2019</v>
      </c>
      <c r="D17" s="31">
        <v>2020</v>
      </c>
      <c r="E17" s="31">
        <v>2021</v>
      </c>
      <c r="F17" s="31">
        <v>2022</v>
      </c>
    </row>
    <row r="18" spans="1:6" ht="26.45" customHeight="1" x14ac:dyDescent="0.2">
      <c r="A18" s="53" t="s">
        <v>85</v>
      </c>
      <c r="B18" s="51"/>
      <c r="C18" s="51"/>
      <c r="D18" s="51"/>
      <c r="E18" s="51"/>
      <c r="F18" s="51"/>
    </row>
    <row r="19" spans="1:6" ht="38.25" x14ac:dyDescent="0.2">
      <c r="A19" s="53" t="s">
        <v>86</v>
      </c>
      <c r="B19" s="51"/>
      <c r="C19" s="51"/>
      <c r="D19" s="51"/>
      <c r="E19" s="51"/>
      <c r="F19" s="51"/>
    </row>
    <row r="21" spans="1:6" x14ac:dyDescent="0.2">
      <c r="A21" s="60" t="s">
        <v>88</v>
      </c>
    </row>
    <row r="22" spans="1:6" x14ac:dyDescent="0.2">
      <c r="A22" s="60"/>
    </row>
    <row r="23" spans="1:6" x14ac:dyDescent="0.2">
      <c r="A23" s="60" t="s">
        <v>91</v>
      </c>
    </row>
  </sheetData>
  <mergeCells count="3">
    <mergeCell ref="A16:A17"/>
    <mergeCell ref="D16:F16"/>
    <mergeCell ref="A1:F1"/>
  </mergeCells>
  <pageMargins left="0.70866141732283472" right="0.3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СФБ  (2)</vt:lpstr>
      <vt:lpstr>СФБ </vt:lpstr>
      <vt:lpstr>Прибыль.</vt:lpstr>
      <vt:lpstr>Прибыль</vt:lpstr>
      <vt:lpstr>НДФЛ (2)</vt:lpstr>
      <vt:lpstr>НДФЛ</vt:lpstr>
      <vt:lpstr>Акциз</vt:lpstr>
      <vt:lpstr>по предприятиям! (2)</vt:lpstr>
      <vt:lpstr>по предприятиям!</vt:lpstr>
      <vt:lpstr>СФБ-2018</vt:lpstr>
      <vt:lpstr>Налогооблагаемая прибыль-2019</vt:lpstr>
      <vt:lpstr>акциз 2019</vt:lpstr>
      <vt:lpstr>налог на прибыль 05-2019</vt:lpstr>
      <vt:lpstr>'СФБ '!Заголовки_для_печати</vt:lpstr>
      <vt:lpstr>'СФБ  (2)'!Заголовки_для_печати</vt:lpstr>
      <vt:lpstr>'Налогооблагаемая прибыль-2019'!Область_печати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Говорова Л. М.</cp:lastModifiedBy>
  <cp:lastPrinted>2019-08-21T07:56:52Z</cp:lastPrinted>
  <dcterms:created xsi:type="dcterms:W3CDTF">2001-05-23T09:58:55Z</dcterms:created>
  <dcterms:modified xsi:type="dcterms:W3CDTF">2019-08-21T13:48:59Z</dcterms:modified>
</cp:coreProperties>
</file>