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.DESKTOP-BCS1VI0\Desktop\прогноз 2020-2022\Прогноз 2020\Формы_к_прогнозу_2021-2023\Формы к прогнозу 2021-2023\ДДН\"/>
    </mc:Choice>
  </mc:AlternateContent>
  <bookViews>
    <workbookView xWindow="360" yWindow="210" windowWidth="11295" windowHeight="6315"/>
  </bookViews>
  <sheets>
    <sheet name="ДДН!" sheetId="7" r:id="rId1"/>
    <sheet name="Баланс-ДДН" sheetId="4" r:id="rId2"/>
    <sheet name="Динамика!" sheetId="8" r:id="rId3"/>
    <sheet name="Справочно" sheetId="6" r:id="rId4"/>
  </sheets>
  <definedNames>
    <definedName name="_xlnm.Print_Titles" localSheetId="1">'Баланс-ДДН'!$5:$6</definedName>
  </definedNames>
  <calcPr calcId="162913"/>
</workbook>
</file>

<file path=xl/calcChain.xml><?xml version="1.0" encoding="utf-8"?>
<calcChain xmlns="http://schemas.openxmlformats.org/spreadsheetml/2006/main">
  <c r="E27" i="7" l="1"/>
  <c r="F27" i="7"/>
  <c r="G27" i="7"/>
  <c r="H27" i="7"/>
  <c r="D27" i="7"/>
  <c r="D25" i="7"/>
  <c r="E25" i="7"/>
  <c r="F25" i="7"/>
  <c r="G25" i="7"/>
  <c r="H25" i="7"/>
  <c r="C25" i="7"/>
  <c r="B35" i="4" l="1"/>
  <c r="B23" i="4" l="1"/>
  <c r="C45" i="4" l="1"/>
  <c r="B45" i="4"/>
  <c r="E28" i="4" l="1"/>
  <c r="F28" i="4"/>
  <c r="G28" i="4" s="1"/>
  <c r="D28" i="4"/>
  <c r="D39" i="4"/>
  <c r="E39" i="4" s="1"/>
  <c r="F39" i="4" s="1"/>
  <c r="G39" i="4" s="1"/>
  <c r="D11" i="4"/>
  <c r="E11" i="4"/>
  <c r="F11" i="4" s="1"/>
  <c r="G11" i="4" s="1"/>
  <c r="D12" i="4"/>
  <c r="E12" i="4"/>
  <c r="F12" i="4" s="1"/>
  <c r="G12" i="4" s="1"/>
  <c r="C12" i="4"/>
  <c r="D18" i="4"/>
  <c r="E18" i="4"/>
  <c r="F18" i="4" s="1"/>
  <c r="G18" i="4" s="1"/>
  <c r="C18" i="4"/>
  <c r="C22" i="4"/>
  <c r="D22" i="4"/>
  <c r="E22" i="4" s="1"/>
  <c r="F22" i="4" s="1"/>
  <c r="G22" i="4" s="1"/>
  <c r="D45" i="4" l="1"/>
  <c r="E45" i="4"/>
  <c r="F45" i="4"/>
  <c r="G45" i="4"/>
  <c r="C29" i="4" l="1"/>
  <c r="D29" i="4"/>
  <c r="E29" i="4"/>
  <c r="F29" i="4"/>
  <c r="G29" i="4"/>
  <c r="B29" i="4"/>
  <c r="C25" i="4"/>
  <c r="D25" i="4"/>
  <c r="D35" i="4" s="1"/>
  <c r="E25" i="4"/>
  <c r="E35" i="4" s="1"/>
  <c r="F25" i="4"/>
  <c r="G25" i="4"/>
  <c r="B25" i="4"/>
  <c r="F35" i="4" l="1"/>
  <c r="C35" i="4"/>
  <c r="G35" i="4"/>
  <c r="C21" i="4"/>
  <c r="D21" i="4"/>
  <c r="E21" i="4"/>
  <c r="F21" i="4"/>
  <c r="G21" i="4"/>
  <c r="B21" i="4"/>
  <c r="C10" i="4"/>
  <c r="D10" i="4"/>
  <c r="E10" i="4"/>
  <c r="F10" i="4"/>
  <c r="G10" i="4"/>
  <c r="B10" i="4"/>
  <c r="C16" i="4"/>
  <c r="C15" i="4" s="1"/>
  <c r="D16" i="4"/>
  <c r="D15" i="4" s="1"/>
  <c r="E16" i="4"/>
  <c r="E15" i="4" s="1"/>
  <c r="F16" i="4"/>
  <c r="F15" i="4" s="1"/>
  <c r="G16" i="4"/>
  <c r="G15" i="4" s="1"/>
  <c r="G23" i="4" l="1"/>
  <c r="F23" i="4"/>
  <c r="E23" i="4"/>
  <c r="D23" i="4"/>
  <c r="C23" i="4"/>
  <c r="C47" i="4" s="1"/>
  <c r="H22" i="7"/>
  <c r="O22" i="8" s="1"/>
  <c r="G22" i="7"/>
  <c r="L22" i="8" s="1"/>
  <c r="F22" i="7"/>
  <c r="I22" i="8" s="1"/>
  <c r="E22" i="7"/>
  <c r="F22" i="8" s="1"/>
  <c r="D22" i="7"/>
  <c r="C22" i="8" s="1"/>
  <c r="C22" i="7"/>
  <c r="B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O28" i="8"/>
  <c r="L28" i="8"/>
  <c r="I28" i="8"/>
  <c r="F28" i="8"/>
  <c r="C28" i="8"/>
  <c r="B28" i="8"/>
  <c r="O27" i="8"/>
  <c r="L27" i="8"/>
  <c r="I27" i="8"/>
  <c r="F27" i="8"/>
  <c r="C27" i="8"/>
  <c r="B27" i="8"/>
  <c r="O25" i="8"/>
  <c r="L25" i="8"/>
  <c r="I25" i="8"/>
  <c r="F25" i="8"/>
  <c r="C25" i="8"/>
  <c r="B25" i="8"/>
  <c r="O24" i="8"/>
  <c r="L24" i="8"/>
  <c r="I24" i="8"/>
  <c r="F24" i="8"/>
  <c r="H24" i="8" s="1"/>
  <c r="C24" i="8"/>
  <c r="B24" i="8"/>
  <c r="E24" i="8" s="1"/>
  <c r="Q24" i="8" l="1"/>
  <c r="K24" i="8"/>
  <c r="N24" i="8"/>
  <c r="H22" i="8"/>
  <c r="Q18" i="8"/>
  <c r="K22" i="8"/>
  <c r="N18" i="8"/>
  <c r="H18" i="8"/>
  <c r="N22" i="8"/>
  <c r="K18" i="8"/>
  <c r="E22" i="8"/>
  <c r="Q22" i="8"/>
  <c r="E18" i="8"/>
  <c r="C7" i="7" l="1"/>
  <c r="B7" i="8" s="1"/>
  <c r="D7" i="7"/>
  <c r="C7" i="8" s="1"/>
  <c r="E7" i="7"/>
  <c r="F7" i="8" s="1"/>
  <c r="F7" i="7"/>
  <c r="I7" i="8" s="1"/>
  <c r="G7" i="7"/>
  <c r="L7" i="8" s="1"/>
  <c r="H7" i="7"/>
  <c r="O7" i="8" s="1"/>
  <c r="C8" i="7"/>
  <c r="D8" i="7"/>
  <c r="C8" i="8" s="1"/>
  <c r="E8" i="7"/>
  <c r="F8" i="8" s="1"/>
  <c r="F8" i="7"/>
  <c r="I8" i="8" s="1"/>
  <c r="G8" i="7"/>
  <c r="L8" i="8" s="1"/>
  <c r="H8" i="7"/>
  <c r="O8" i="8" s="1"/>
  <c r="C9" i="7"/>
  <c r="D9" i="7"/>
  <c r="C9" i="8" s="1"/>
  <c r="E9" i="7"/>
  <c r="F9" i="8" s="1"/>
  <c r="F9" i="7"/>
  <c r="I9" i="8" s="1"/>
  <c r="G9" i="7"/>
  <c r="L9" i="8" s="1"/>
  <c r="H9" i="7"/>
  <c r="O9" i="8" s="1"/>
  <c r="C10" i="7"/>
  <c r="D10" i="7"/>
  <c r="C10" i="8" s="1"/>
  <c r="E10" i="7"/>
  <c r="F10" i="8" s="1"/>
  <c r="F10" i="7"/>
  <c r="I10" i="8" s="1"/>
  <c r="G10" i="7"/>
  <c r="L10" i="8" s="1"/>
  <c r="H10" i="7"/>
  <c r="O10" i="8" s="1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D15" i="7"/>
  <c r="C15" i="8" s="1"/>
  <c r="E15" i="7"/>
  <c r="F15" i="8" s="1"/>
  <c r="F15" i="7"/>
  <c r="I15" i="8" s="1"/>
  <c r="G15" i="7"/>
  <c r="L15" i="8" s="1"/>
  <c r="H15" i="7"/>
  <c r="O15" i="8" s="1"/>
  <c r="C16" i="7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B47" i="4"/>
  <c r="D47" i="4"/>
  <c r="E47" i="4"/>
  <c r="F47" i="4"/>
  <c r="G47" i="4"/>
  <c r="O4" i="8" l="1"/>
  <c r="P25" i="8" s="1"/>
  <c r="I4" i="8"/>
  <c r="J25" i="8" s="1"/>
  <c r="K25" i="8" s="1"/>
  <c r="C4" i="8"/>
  <c r="D25" i="8" s="1"/>
  <c r="E25" i="8" s="1"/>
  <c r="L4" i="8"/>
  <c r="M25" i="8" s="1"/>
  <c r="N25" i="8" s="1"/>
  <c r="F4" i="8"/>
  <c r="G25" i="8" s="1"/>
  <c r="H25" i="8" s="1"/>
  <c r="B4" i="8"/>
  <c r="N19" i="8"/>
  <c r="M19" i="8"/>
  <c r="N16" i="8"/>
  <c r="M16" i="8"/>
  <c r="H15" i="8"/>
  <c r="G15" i="8"/>
  <c r="H13" i="8"/>
  <c r="G13" i="8"/>
  <c r="J19" i="8"/>
  <c r="K19" i="8"/>
  <c r="J16" i="8"/>
  <c r="K16" i="8"/>
  <c r="P11" i="8"/>
  <c r="Q11" i="8"/>
  <c r="J10" i="8"/>
  <c r="K10" i="8"/>
  <c r="P9" i="8"/>
  <c r="Q9" i="8"/>
  <c r="Q25" i="8"/>
  <c r="P18" i="8"/>
  <c r="Q7" i="8"/>
  <c r="P27" i="8" s="1"/>
  <c r="Q27" i="8" s="1"/>
  <c r="P22" i="8"/>
  <c r="D18" i="8"/>
  <c r="D22" i="8"/>
  <c r="N21" i="8"/>
  <c r="M21" i="8"/>
  <c r="J21" i="8"/>
  <c r="K21" i="8"/>
  <c r="P19" i="8"/>
  <c r="Q19" i="8"/>
  <c r="K17" i="8"/>
  <c r="J17" i="8"/>
  <c r="Q16" i="8"/>
  <c r="P16" i="8"/>
  <c r="J15" i="8"/>
  <c r="K15" i="8"/>
  <c r="Q14" i="8"/>
  <c r="P14" i="8"/>
  <c r="K13" i="8"/>
  <c r="J13" i="8"/>
  <c r="K11" i="8"/>
  <c r="J11" i="8"/>
  <c r="Q10" i="8"/>
  <c r="P10" i="8"/>
  <c r="J9" i="8"/>
  <c r="K9" i="8"/>
  <c r="Q8" i="8"/>
  <c r="P8" i="8"/>
  <c r="K7" i="8"/>
  <c r="J27" i="8" s="1"/>
  <c r="K27" i="8" s="1"/>
  <c r="J22" i="8"/>
  <c r="J18" i="8"/>
  <c r="H11" i="8"/>
  <c r="G11" i="8"/>
  <c r="N8" i="8"/>
  <c r="M8" i="8"/>
  <c r="Q21" i="8"/>
  <c r="P21" i="8"/>
  <c r="P13" i="8"/>
  <c r="Q13" i="8"/>
  <c r="G21" i="8"/>
  <c r="H21" i="8"/>
  <c r="G17" i="8"/>
  <c r="H17" i="8"/>
  <c r="N14" i="8"/>
  <c r="M14" i="8"/>
  <c r="N10" i="8"/>
  <c r="M10" i="8"/>
  <c r="G9" i="8"/>
  <c r="H9" i="8"/>
  <c r="H7" i="8"/>
  <c r="G27" i="8" s="1"/>
  <c r="H27" i="8" s="1"/>
  <c r="G18" i="8"/>
  <c r="G22" i="8"/>
  <c r="P17" i="8"/>
  <c r="Q17" i="8"/>
  <c r="P15" i="8"/>
  <c r="Q15" i="8"/>
  <c r="J14" i="8"/>
  <c r="K14" i="8"/>
  <c r="J8" i="8"/>
  <c r="K8" i="8"/>
  <c r="H19" i="8"/>
  <c r="G19" i="8"/>
  <c r="N17" i="8"/>
  <c r="M17" i="8"/>
  <c r="H16" i="8"/>
  <c r="G16" i="8"/>
  <c r="N15" i="8"/>
  <c r="M15" i="8"/>
  <c r="H14" i="8"/>
  <c r="G14" i="8"/>
  <c r="N13" i="8"/>
  <c r="M13" i="8"/>
  <c r="N11" i="8"/>
  <c r="M11" i="8"/>
  <c r="H10" i="8"/>
  <c r="G10" i="8"/>
  <c r="N9" i="8"/>
  <c r="M9" i="8"/>
  <c r="G8" i="8"/>
  <c r="H8" i="8"/>
  <c r="N7" i="8"/>
  <c r="M27" i="8" s="1"/>
  <c r="N27" i="8" s="1"/>
  <c r="M22" i="8"/>
  <c r="M18" i="8"/>
  <c r="D21" i="8"/>
  <c r="E21" i="8"/>
  <c r="E17" i="8"/>
  <c r="D17" i="8"/>
  <c r="E16" i="8"/>
  <c r="D16" i="8"/>
  <c r="D10" i="8"/>
  <c r="E10" i="8"/>
  <c r="E8" i="8"/>
  <c r="D8" i="8"/>
  <c r="D19" i="8"/>
  <c r="E19" i="8"/>
  <c r="D15" i="8"/>
  <c r="E15" i="8"/>
  <c r="E13" i="8"/>
  <c r="D13" i="8"/>
  <c r="D11" i="8"/>
  <c r="E11" i="8"/>
  <c r="E9" i="8"/>
  <c r="D9" i="8"/>
  <c r="E7" i="8"/>
  <c r="D27" i="8" s="1"/>
  <c r="E27" i="8" s="1"/>
  <c r="D14" i="8"/>
  <c r="E14" i="8"/>
  <c r="B16" i="4"/>
  <c r="B15" i="4" s="1"/>
  <c r="C11" i="7" s="1"/>
</calcChain>
</file>

<file path=xl/sharedStrings.xml><?xml version="1.0" encoding="utf-8"?>
<sst xmlns="http://schemas.openxmlformats.org/spreadsheetml/2006/main" count="285" uniqueCount="134">
  <si>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</si>
  <si>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</si>
  <si>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</si>
  <si>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</si>
  <si>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</si>
  <si>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</si>
  <si>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</si>
  <si>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</si>
  <si>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</si>
  <si>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</si>
  <si>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</si>
  <si>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</si>
  <si>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Пенсии</t>
  </si>
  <si>
    <t>Среднегодовая численность  населения</t>
  </si>
  <si>
    <t xml:space="preserve">млн. рублей </t>
  </si>
  <si>
    <t>(форму не изменять!)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</si>
  <si>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</si>
  <si>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</si>
  <si>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</si>
  <si>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</si>
  <si>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</si>
  <si>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</si>
  <si>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</si>
  <si>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</si>
  <si>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</si>
  <si>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</si>
  <si>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</si>
  <si>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</si>
  <si>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</si>
  <si>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</si>
  <si>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</si>
  <si>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</si>
  <si>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</si>
  <si>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</si>
  <si>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</si>
  <si>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</si>
  <si>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</si>
  <si>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</si>
  <si>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</si>
  <si>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</si>
  <si>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</si>
  <si>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</si>
  <si>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</si>
  <si>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</si>
  <si>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</si>
  <si>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</si>
  <si>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</si>
  <si>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 Борисоглебск</t>
  </si>
  <si>
    <t>г. Нововоронеж</t>
  </si>
  <si>
    <t>г. Воронеж</t>
  </si>
  <si>
    <t xml:space="preserve">Воронежская область </t>
  </si>
  <si>
    <t>Выборочные денежные доходы населения</t>
  </si>
  <si>
    <t>Социальные выплаты</t>
  </si>
  <si>
    <t>Пособия</t>
  </si>
  <si>
    <t>в том числе</t>
  </si>
  <si>
    <t>из них:</t>
  </si>
  <si>
    <t xml:space="preserve">тыс. руб. </t>
  </si>
  <si>
    <t>Информация Воронежстата</t>
  </si>
  <si>
    <t>Налогооблагаемые денежные доходы физических лиц и индивидуальных предпринимателей *</t>
  </si>
  <si>
    <t>* Расчет на основе данных ФНС России. Включает объемы налоговой базы физических лиц (по данным 5-НДФЛ, 5-ДДК), налоговой базы по единому налогу на вмененный доход для отдельных видов деятельности (5-ЕНВД), налоговой базы по единому налогу, уплачиваемому в связи с применением упращенной системы налогооблажения (5-УСН), налоговой базы по единому сельскохозяйственному налогу (5-ЕСХН)</t>
  </si>
  <si>
    <t>Данные необходимо дополнить доходами от собственности, продажи валюты и другими доходами</t>
  </si>
  <si>
    <r>
      <t xml:space="preserve">Объем социальных выплат населению и налогооблагаемых денежных доходов населения по муниципальным районам (городским округам) Воронежской области </t>
    </r>
    <r>
      <rPr>
        <b/>
        <u/>
        <sz val="10"/>
        <rFont val="Arial Cyr"/>
        <charset val="204"/>
      </rPr>
      <t xml:space="preserve"> за 2016 год</t>
    </r>
  </si>
  <si>
    <t xml:space="preserve"> "Объем социальных выплат населению и налогооблагаемых денежных доходов населения по муниципальным районам (городским округам) за 2017 год"</t>
  </si>
  <si>
    <t>Калачаевский</t>
  </si>
  <si>
    <t>г. Борисоглебский</t>
  </si>
  <si>
    <t>Объем социальных выплат населению и налогооблагаемых денежных доходов населения</t>
  </si>
  <si>
    <t>Налогооблагаемые денежные доходы физических лиц и индивидуальных предпринимателей</t>
  </si>
  <si>
    <t>Социальные и другие выплаты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</si>
  <si>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</si>
  <si>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</si>
  <si>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</si>
  <si>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</si>
  <si>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</si>
  <si>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</si>
  <si>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</si>
  <si>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</si>
  <si>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</si>
  <si>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</si>
  <si>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</si>
  <si>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 xml:space="preserve">в т.ч. поступления,  не распределенные по статьям формирования денежных доходов населения. 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</si>
  <si>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</si>
  <si>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</si>
  <si>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</si>
  <si>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</si>
  <si>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</si>
  <si>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</si>
  <si>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</si>
  <si>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</si>
  <si>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</si>
  <si>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</si>
  <si>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</si>
  <si>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</si>
  <si>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</si>
  <si>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</si>
  <si>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</si>
  <si>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</si>
  <si>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</si>
  <si>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</si>
  <si>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</si>
  <si>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</si>
  <si>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</si>
  <si>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</si>
  <si>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</si>
  <si>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</si>
  <si>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</si>
  <si>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</si>
  <si>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</si>
  <si>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</si>
  <si>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 xml:space="preserve"> % роста</t>
  </si>
  <si>
    <t>Уд. вес, %</t>
  </si>
  <si>
    <t>2021 год (прогноз)</t>
  </si>
  <si>
    <t>2022 год (прогноз)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</si>
  <si>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</si>
  <si>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</si>
  <si>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</si>
  <si>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</si>
  <si>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</si>
  <si>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</si>
  <si>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</si>
  <si>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</si>
  <si>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</si>
  <si>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</si>
  <si>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</si>
  <si>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</si>
  <si>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</si>
  <si>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</si>
  <si>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 xml:space="preserve"> "Объем социальных выплат населению и налогооблагаемых денежных доходов населения по муниципальным районам (городским округам) за 2018 год"</t>
  </si>
  <si>
    <t>2018 год    отчет</t>
  </si>
  <si>
    <t>2019 год (отчет)</t>
  </si>
  <si>
    <t>2020 год (оценка)</t>
  </si>
  <si>
    <t>2023 год (прогноз)</t>
  </si>
  <si>
    <t>Исполнитель: Столповская И.Н.</t>
  </si>
  <si>
    <t xml:space="preserve">     телефон: 8-47340-2-18-62</t>
  </si>
  <si>
    <t>Рамонского муниципального района (городского округа) на период до 2023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</si>
</sst>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2" x14ac:knownFonts="1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u/>
      <sz val="10"/>
      <name val="Arial Cyr"/>
      <charset val="204"/>
    </font>
    <font>
      <b/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9"/>
      <color rgb="FF0000CC"/>
      <name val="Arial Cyr"/>
      <charset val="204"/>
    </font>
    <font>
      <b/>
      <sz val="9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48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 wrapText="1"/>
      <protection locked="0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7" fillId="2" borderId="3" xfId="0" applyFont="1" applyFill="1" applyBorder="1" applyAlignment="1" applyProtection="1">
      <alignment horizontal="left" vertical="center" wrapText="1"/>
    </xf>
    <xf numFmtId="164" fontId="7" fillId="0" borderId="3" xfId="1" applyNumberFormat="1" applyFont="1" applyFill="1" applyBorder="1"/>
    <xf numFmtId="0" fontId="7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3" xfId="0" applyFont="1" applyBorder="1" applyAlignment="1">
      <alignment horizontal="center" vertical="top" wrapText="1"/>
    </xf>
    <xf numFmtId="3" fontId="0" fillId="0" borderId="0" xfId="0" applyNumberFormat="1"/>
    <xf numFmtId="3" fontId="14" fillId="0" borderId="3" xfId="0" applyNumberFormat="1" applyFont="1" applyBorder="1"/>
    <xf numFmtId="0" fontId="0" fillId="0" borderId="0" xfId="0" applyAlignment="1">
      <alignment horizontal="center"/>
    </xf>
    <xf numFmtId="3" fontId="10" fillId="0" borderId="0" xfId="0" applyNumberFormat="1" applyFont="1"/>
    <xf numFmtId="0" fontId="18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0" fillId="0" borderId="0" xfId="0" applyBorder="1"/>
    <xf numFmtId="3" fontId="6" fillId="3" borderId="3" xfId="0" applyNumberFormat="1" applyFont="1" applyFill="1" applyBorder="1" applyAlignment="1">
      <alignment horizontal="right"/>
    </xf>
    <xf numFmtId="3" fontId="6" fillId="3" borderId="3" xfId="0" applyNumberFormat="1" applyFont="1" applyFill="1" applyBorder="1"/>
    <xf numFmtId="0" fontId="7" fillId="0" borderId="3" xfId="0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right"/>
    </xf>
    <xf numFmtId="3" fontId="7" fillId="0" borderId="3" xfId="0" applyNumberFormat="1" applyFont="1" applyFill="1" applyBorder="1"/>
    <xf numFmtId="0" fontId="7" fillId="0" borderId="3" xfId="0" applyFont="1" applyFill="1" applyBorder="1" applyAlignment="1"/>
    <xf numFmtId="0" fontId="24" fillId="4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vertical="top" wrapText="1"/>
    </xf>
    <xf numFmtId="0" fontId="19" fillId="0" borderId="5" xfId="0" applyFont="1" applyFill="1" applyBorder="1" applyAlignment="1">
      <alignment vertical="top" wrapText="1"/>
    </xf>
    <xf numFmtId="0" fontId="20" fillId="0" borderId="3" xfId="0" applyFont="1" applyFill="1" applyBorder="1" applyAlignment="1">
      <alignment horizontal="left" vertical="top" wrapText="1" inden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justify" wrapText="1"/>
    </xf>
    <xf numFmtId="165" fontId="6" fillId="0" borderId="2" xfId="0" applyNumberFormat="1" applyFont="1" applyFill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 wrapText="1"/>
    </xf>
    <xf numFmtId="165" fontId="7" fillId="0" borderId="3" xfId="0" applyNumberFormat="1" applyFont="1" applyFill="1" applyBorder="1" applyAlignment="1">
      <alignment horizontal="right"/>
    </xf>
    <xf numFmtId="0" fontId="19" fillId="5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top" wrapText="1"/>
    </xf>
    <xf numFmtId="0" fontId="19" fillId="5" borderId="3" xfId="0" applyFont="1" applyFill="1" applyBorder="1" applyAlignment="1">
      <alignment horizontal="left" wrapText="1"/>
    </xf>
    <xf numFmtId="0" fontId="19" fillId="5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wrapText="1"/>
    </xf>
    <xf numFmtId="0" fontId="20" fillId="0" borderId="3" xfId="0" applyFont="1" applyFill="1" applyBorder="1" applyAlignment="1" applyProtection="1">
      <alignment horizontal="left" vertical="center" wrapText="1"/>
    </xf>
    <xf numFmtId="0" fontId="20" fillId="2" borderId="3" xfId="0" applyFont="1" applyFill="1" applyBorder="1" applyAlignment="1" applyProtection="1">
      <alignment wrapText="1"/>
    </xf>
    <xf numFmtId="0" fontId="11" fillId="0" borderId="5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left" wrapText="1"/>
    </xf>
    <xf numFmtId="0" fontId="5" fillId="0" borderId="0" xfId="0" applyFont="1"/>
    <xf numFmtId="165" fontId="20" fillId="0" borderId="3" xfId="0" applyNumberFormat="1" applyFont="1" applyFill="1" applyBorder="1" applyAlignment="1">
      <alignment horizontal="right"/>
    </xf>
    <xf numFmtId="165" fontId="20" fillId="2" borderId="3" xfId="0" applyNumberFormat="1" applyFont="1" applyFill="1" applyBorder="1" applyAlignment="1" applyProtection="1">
      <alignment horizontal="right" vertical="center" wrapText="1"/>
    </xf>
    <xf numFmtId="165" fontId="20" fillId="2" borderId="1" xfId="0" applyNumberFormat="1" applyFont="1" applyFill="1" applyBorder="1" applyAlignment="1">
      <alignment horizontal="right" vertical="center" wrapText="1"/>
    </xf>
    <xf numFmtId="165" fontId="20" fillId="5" borderId="3" xfId="0" applyNumberFormat="1" applyFont="1" applyFill="1" applyBorder="1" applyAlignment="1"/>
    <xf numFmtId="165" fontId="20" fillId="0" borderId="3" xfId="0" applyNumberFormat="1" applyFont="1" applyFill="1" applyBorder="1" applyAlignment="1"/>
    <xf numFmtId="165" fontId="20" fillId="0" borderId="4" xfId="0" applyNumberFormat="1" applyFont="1" applyFill="1" applyBorder="1" applyAlignment="1" applyProtection="1">
      <alignment wrapText="1"/>
    </xf>
    <xf numFmtId="165" fontId="20" fillId="0" borderId="3" xfId="0" applyNumberFormat="1" applyFont="1" applyBorder="1" applyAlignment="1">
      <alignment wrapText="1"/>
    </xf>
    <xf numFmtId="0" fontId="25" fillId="0" borderId="3" xfId="0" applyFont="1" applyFill="1" applyBorder="1" applyAlignment="1" applyProtection="1">
      <alignment horizontal="center" vertical="center" wrapText="1"/>
    </xf>
    <xf numFmtId="165" fontId="26" fillId="0" borderId="3" xfId="0" applyNumberFormat="1" applyFont="1" applyFill="1" applyBorder="1" applyAlignment="1">
      <alignment horizontal="right"/>
    </xf>
    <xf numFmtId="165" fontId="20" fillId="0" borderId="4" xfId="0" applyNumberFormat="1" applyFont="1" applyFill="1" applyBorder="1" applyAlignment="1" applyProtection="1">
      <alignment horizontal="right" wrapText="1"/>
    </xf>
    <xf numFmtId="165" fontId="26" fillId="2" borderId="3" xfId="0" applyNumberFormat="1" applyFont="1" applyFill="1" applyBorder="1" applyAlignment="1">
      <alignment horizontal="right"/>
    </xf>
    <xf numFmtId="165" fontId="26" fillId="2" borderId="1" xfId="0" applyNumberFormat="1" applyFont="1" applyFill="1" applyBorder="1" applyAlignment="1">
      <alignment horizontal="right" vertical="center" wrapText="1"/>
    </xf>
    <xf numFmtId="165" fontId="20" fillId="0" borderId="3" xfId="0" applyNumberFormat="1" applyFont="1" applyBorder="1" applyAlignment="1">
      <alignment horizontal="right" wrapText="1"/>
    </xf>
    <xf numFmtId="0" fontId="0" fillId="0" borderId="0" xfId="0" applyFill="1"/>
    <xf numFmtId="0" fontId="20" fillId="0" borderId="3" xfId="0" applyFont="1" applyFill="1" applyBorder="1" applyAlignment="1">
      <alignment horizontal="left" vertical="top" wrapText="1" indent="4"/>
    </xf>
    <xf numFmtId="165" fontId="19" fillId="5" borderId="3" xfId="0" applyNumberFormat="1" applyFont="1" applyFill="1" applyBorder="1" applyAlignment="1">
      <alignment horizontal="right"/>
    </xf>
    <xf numFmtId="165" fontId="27" fillId="5" borderId="3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horizontal="left" wrapText="1" indent="2"/>
    </xf>
    <xf numFmtId="49" fontId="28" fillId="0" borderId="0" xfId="0" applyNumberFormat="1" applyFont="1" applyFill="1" applyAlignment="1" applyProtection="1">
      <alignment horizontal="centerContinuous" vertical="center"/>
    </xf>
    <xf numFmtId="49" fontId="28" fillId="0" borderId="0" xfId="0" applyNumberFormat="1" applyFont="1" applyFill="1" applyAlignment="1" applyProtection="1">
      <alignment horizontal="centerContinuous" vertical="center" wrapText="1"/>
      <protection locked="0"/>
    </xf>
    <xf numFmtId="0" fontId="19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center" vertical="center" wrapText="1"/>
    </xf>
    <xf numFmtId="165" fontId="19" fillId="2" borderId="3" xfId="0" applyNumberFormat="1" applyFont="1" applyFill="1" applyBorder="1" applyAlignment="1" applyProtection="1">
      <alignment wrapText="1"/>
    </xf>
    <xf numFmtId="165" fontId="19" fillId="2" borderId="1" xfId="0" applyNumberFormat="1" applyFont="1" applyFill="1" applyBorder="1" applyAlignment="1">
      <alignment wrapText="1"/>
    </xf>
    <xf numFmtId="3" fontId="19" fillId="2" borderId="3" xfId="0" applyNumberFormat="1" applyFont="1" applyFill="1" applyBorder="1" applyAlignment="1" applyProtection="1"/>
    <xf numFmtId="3" fontId="20" fillId="2" borderId="3" xfId="0" applyNumberFormat="1" applyFont="1" applyFill="1" applyBorder="1" applyAlignment="1" applyProtection="1">
      <alignment horizontal="right"/>
    </xf>
    <xf numFmtId="3" fontId="20" fillId="2" borderId="3" xfId="0" applyNumberFormat="1" applyFont="1" applyFill="1" applyBorder="1" applyAlignment="1">
      <alignment horizontal="right"/>
    </xf>
    <xf numFmtId="0" fontId="31" fillId="0" borderId="3" xfId="0" applyFont="1" applyFill="1" applyBorder="1" applyAlignment="1">
      <alignment horizontal="left" vertical="top" wrapText="1" indent="1"/>
    </xf>
    <xf numFmtId="0" fontId="31" fillId="0" borderId="3" xfId="0" applyFont="1" applyFill="1" applyBorder="1" applyAlignment="1">
      <alignment horizontal="left" vertical="top" wrapText="1" indent="2"/>
    </xf>
    <xf numFmtId="165" fontId="0" fillId="0" borderId="0" xfId="0" applyNumberFormat="1"/>
    <xf numFmtId="0" fontId="17" fillId="0" borderId="0" xfId="0" applyFont="1" applyFill="1" applyAlignment="1">
      <alignment horizontal="center"/>
    </xf>
    <xf numFmtId="3" fontId="6" fillId="3" borderId="3" xfId="0" applyNumberFormat="1" applyFont="1" applyFill="1" applyBorder="1" applyAlignment="1">
      <alignment horizontal="center"/>
    </xf>
    <xf numFmtId="0" fontId="24" fillId="6" borderId="3" xfId="0" applyFont="1" applyFill="1" applyBorder="1" applyAlignment="1">
      <alignment horizontal="center" vertical="top" wrapText="1"/>
    </xf>
    <xf numFmtId="0" fontId="7" fillId="7" borderId="3" xfId="0" applyFont="1" applyFill="1" applyBorder="1" applyAlignment="1">
      <alignment horizontal="center"/>
    </xf>
    <xf numFmtId="0" fontId="7" fillId="7" borderId="3" xfId="0" applyFont="1" applyFill="1" applyBorder="1" applyAlignment="1"/>
    <xf numFmtId="3" fontId="7" fillId="7" borderId="3" xfId="0" applyNumberFormat="1" applyFont="1" applyFill="1" applyBorder="1" applyAlignment="1">
      <alignment horizontal="right"/>
    </xf>
    <xf numFmtId="3" fontId="7" fillId="7" borderId="3" xfId="0" applyNumberFormat="1" applyFont="1" applyFill="1" applyBorder="1"/>
    <xf numFmtId="0" fontId="0" fillId="7" borderId="0" xfId="0" applyFill="1"/>
    <xf numFmtId="164" fontId="7" fillId="7" borderId="3" xfId="1" applyNumberFormat="1" applyFont="1" applyFill="1" applyBorder="1"/>
    <xf numFmtId="3" fontId="14" fillId="7" borderId="3" xfId="0" applyNumberFormat="1" applyFont="1" applyFill="1" applyBorder="1"/>
    <xf numFmtId="165" fontId="7" fillId="8" borderId="3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6" fillId="3" borderId="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23" fillId="6" borderId="6" xfId="0" applyFont="1" applyFill="1" applyBorder="1" applyAlignment="1">
      <alignment horizontal="center"/>
    </xf>
    <xf numFmtId="0" fontId="23" fillId="6" borderId="9" xfId="0" applyFont="1" applyFill="1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1" xfId="0" applyFont="1" applyFill="1" applyBorder="1" applyAlignment="1">
      <alignment horizontal="center"/>
    </xf>
    <xf numFmtId="0" fontId="24" fillId="6" borderId="1" xfId="0" applyFont="1" applyFill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5" xfId="0" applyFont="1" applyFill="1" applyBorder="1" applyAlignment="1">
      <alignment horizontal="center" vertical="top"/>
    </xf>
    <xf numFmtId="0" fontId="24" fillId="6" borderId="4" xfId="0" applyFont="1" applyFill="1" applyBorder="1" applyAlignment="1">
      <alignment horizontal="center" vertical="top"/>
    </xf>
    <xf numFmtId="0" fontId="15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24" fillId="4" borderId="1" xfId="0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top" wrapText="1"/>
    </xf>
    <xf numFmtId="0" fontId="24" fillId="4" borderId="5" xfId="0" applyFont="1" applyFill="1" applyBorder="1" applyAlignment="1">
      <alignment horizontal="center" vertical="top"/>
    </xf>
    <xf numFmtId="0" fontId="24" fillId="4" borderId="4" xfId="0" applyFont="1" applyFill="1" applyBorder="1" applyAlignment="1">
      <alignment horizontal="center" vertical="top"/>
    </xf>
    <xf numFmtId="0" fontId="23" fillId="4" borderId="6" xfId="0" applyFont="1" applyFill="1" applyBorder="1" applyAlignment="1">
      <alignment horizontal="center"/>
    </xf>
    <xf numFmtId="0" fontId="23" fillId="4" borderId="9" xfId="0" applyFont="1" applyFill="1" applyBorder="1" applyAlignment="1">
      <alignment horizontal="center"/>
    </xf>
    <xf numFmtId="0" fontId="23" fillId="4" borderId="10" xfId="0" applyFont="1" applyFill="1" applyBorder="1" applyAlignment="1">
      <alignment horizontal="center"/>
    </xf>
    <xf numFmtId="0" fontId="23" fillId="4" borderId="1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D4" sqref="D4"/>
    </sheetView>
  </sheetViews>
  <sheetFormatPr defaultRowHeight="12.75" x14ac:dyDescent="0.2"/>
  <cols>
    <col min="1" max="1" width="46.5703125" customWidth="1"/>
    <col min="2" max="2" width="9.85546875" customWidth="1"/>
    <col min="3" max="8" width="10.28515625" customWidth="1"/>
  </cols>
  <sheetData>
    <row r="1" spans="1:8" ht="15" x14ac:dyDescent="0.2">
      <c r="A1" s="79" t="s">
        <v>3</v>
      </c>
      <c r="B1" s="1"/>
      <c r="C1" s="1"/>
      <c r="D1" s="2"/>
      <c r="E1" s="2"/>
      <c r="F1" s="2"/>
      <c r="G1" s="2"/>
      <c r="H1" s="2"/>
    </row>
    <row r="2" spans="1:8" ht="15" x14ac:dyDescent="0.2">
      <c r="A2" s="80" t="s">
        <v>133</v>
      </c>
      <c r="B2" s="3"/>
      <c r="C2" s="3"/>
      <c r="D2" s="4"/>
      <c r="E2" s="4"/>
      <c r="F2" s="4"/>
      <c r="G2" s="4"/>
      <c r="H2" s="4"/>
    </row>
    <row r="3" spans="1:8" x14ac:dyDescent="0.2">
      <c r="A3" s="59" t="s">
        <v>15</v>
      </c>
      <c r="B3" s="6"/>
      <c r="C3" s="6"/>
      <c r="D3" s="6"/>
      <c r="E3" s="6"/>
      <c r="F3" s="5"/>
      <c r="G3" s="5"/>
      <c r="H3" s="5"/>
    </row>
    <row r="5" spans="1:8" x14ac:dyDescent="0.2">
      <c r="A5" s="104"/>
      <c r="B5" s="107" t="s">
        <v>107</v>
      </c>
      <c r="C5" s="12" t="s">
        <v>4</v>
      </c>
      <c r="D5" s="12" t="s">
        <v>4</v>
      </c>
      <c r="E5" s="13" t="s">
        <v>0</v>
      </c>
      <c r="F5" s="105" t="s">
        <v>1</v>
      </c>
      <c r="G5" s="106"/>
      <c r="H5" s="106"/>
    </row>
    <row r="6" spans="1:8" x14ac:dyDescent="0.2">
      <c r="A6" s="104"/>
      <c r="B6" s="108"/>
      <c r="C6" s="7">
        <v>2018</v>
      </c>
      <c r="D6" s="7">
        <v>2019</v>
      </c>
      <c r="E6" s="7">
        <v>2020</v>
      </c>
      <c r="F6" s="8">
        <v>2021</v>
      </c>
      <c r="G6" s="8">
        <v>2022</v>
      </c>
      <c r="H6" s="8">
        <v>2023</v>
      </c>
    </row>
    <row r="7" spans="1:8" ht="15" x14ac:dyDescent="0.25">
      <c r="A7" s="50" t="s">
        <v>103</v>
      </c>
      <c r="B7" s="53" t="s">
        <v>106</v>
      </c>
      <c r="C7" s="64">
        <f>'Баланс-ДДН'!B23</f>
        <v>14318.5</v>
      </c>
      <c r="D7" s="64">
        <f>'Баланс-ДДН'!C23</f>
        <v>15122.966899999999</v>
      </c>
      <c r="E7" s="64">
        <f>'Баланс-ДДН'!D23</f>
        <v>15617.769261699998</v>
      </c>
      <c r="F7" s="64">
        <f>'Баланс-ДДН'!E23</f>
        <v>16313.892246023697</v>
      </c>
      <c r="G7" s="64">
        <f>'Баланс-ДДН'!F23</f>
        <v>17034.403445287637</v>
      </c>
      <c r="H7" s="64">
        <f>'Баланс-ДДН'!G23</f>
        <v>17793.172529562045</v>
      </c>
    </row>
    <row r="8" spans="1:8" ht="15" x14ac:dyDescent="0.25">
      <c r="A8" s="40" t="s">
        <v>68</v>
      </c>
      <c r="B8" s="45" t="s">
        <v>106</v>
      </c>
      <c r="C8" s="65">
        <f>'Баланс-ДДН'!B8</f>
        <v>6552.5</v>
      </c>
      <c r="D8" s="65">
        <f>'Баланс-ДДН'!C8</f>
        <v>7096.5</v>
      </c>
      <c r="E8" s="65">
        <f>'Баланс-ДДН'!D8</f>
        <v>7452.9</v>
      </c>
      <c r="F8" s="65">
        <f>'Баланс-ДДН'!E8</f>
        <v>8011.9</v>
      </c>
      <c r="G8" s="65">
        <f>'Баланс-ДДН'!F8</f>
        <v>8573.1</v>
      </c>
      <c r="H8" s="65">
        <f>'Баланс-ДДН'!G8</f>
        <v>9173.6</v>
      </c>
    </row>
    <row r="9" spans="1:8" ht="28.5" x14ac:dyDescent="0.25">
      <c r="A9" s="41" t="s">
        <v>69</v>
      </c>
      <c r="B9" s="54" t="s">
        <v>106</v>
      </c>
      <c r="C9" s="65">
        <f>'Баланс-ДДН'!B9</f>
        <v>1620.7</v>
      </c>
      <c r="D9" s="65">
        <f>'Баланс-ДДН'!C9</f>
        <v>1714.3</v>
      </c>
      <c r="E9" s="65">
        <f>'Баланс-ДДН'!D9</f>
        <v>1731.4</v>
      </c>
      <c r="F9" s="65">
        <f>'Баланс-ДДН'!E9</f>
        <v>1748.8</v>
      </c>
      <c r="G9" s="65">
        <f>'Баланс-ДДН'!F9</f>
        <v>1783.7</v>
      </c>
      <c r="H9" s="65">
        <f>'Баланс-ДДН'!G9</f>
        <v>1819.4</v>
      </c>
    </row>
    <row r="10" spans="1:8" ht="15" x14ac:dyDescent="0.25">
      <c r="A10" s="40" t="s">
        <v>70</v>
      </c>
      <c r="B10" s="45" t="s">
        <v>106</v>
      </c>
      <c r="C10" s="65">
        <f>'Баланс-ДДН'!B10</f>
        <v>2918.4</v>
      </c>
      <c r="D10" s="65">
        <f>'Баланс-ДДН'!C10</f>
        <v>2989.3213000000001</v>
      </c>
      <c r="E10" s="65">
        <f>'Баланс-ДДН'!D10</f>
        <v>3062.0371473</v>
      </c>
      <c r="F10" s="65">
        <f>'Баланс-ДДН'!E10</f>
        <v>3136.3295613932996</v>
      </c>
      <c r="G10" s="65">
        <f>'Баланс-ДДН'!F10</f>
        <v>3212.5424472665586</v>
      </c>
      <c r="H10" s="65">
        <f>'Баланс-ДДН'!G10</f>
        <v>3290.52080343534</v>
      </c>
    </row>
    <row r="11" spans="1:8" ht="15" x14ac:dyDescent="0.25">
      <c r="A11" s="40" t="s">
        <v>122</v>
      </c>
      <c r="B11" s="45" t="s">
        <v>106</v>
      </c>
      <c r="C11" s="65">
        <f>'Баланс-ДДН'!B15</f>
        <v>3226.9</v>
      </c>
      <c r="D11" s="65">
        <f>'Баланс-ДДН'!C15</f>
        <v>3322.8455999999996</v>
      </c>
      <c r="E11" s="65">
        <f>'Баланс-ДДН'!D15</f>
        <v>3371.4321143999996</v>
      </c>
      <c r="F11" s="65">
        <f>'Баланс-ДДН'!E15</f>
        <v>3416.8626846304001</v>
      </c>
      <c r="G11" s="65">
        <f>'Баланс-ДДН'!F15</f>
        <v>3465.0609980210784</v>
      </c>
      <c r="H11" s="65">
        <f>'Баланс-ДДН'!G15</f>
        <v>3509.6517261267049</v>
      </c>
    </row>
    <row r="12" spans="1:8" ht="15" x14ac:dyDescent="0.25">
      <c r="A12" s="40"/>
      <c r="B12" s="45"/>
      <c r="C12" s="65"/>
      <c r="D12" s="65"/>
      <c r="E12" s="65"/>
      <c r="F12" s="65"/>
      <c r="G12" s="65"/>
      <c r="H12" s="65"/>
    </row>
    <row r="13" spans="1:8" ht="15" x14ac:dyDescent="0.25">
      <c r="A13" s="50" t="s">
        <v>104</v>
      </c>
      <c r="B13" s="53" t="s">
        <v>106</v>
      </c>
      <c r="C13" s="64">
        <f>'Баланс-ДДН'!B35</f>
        <v>24587.7</v>
      </c>
      <c r="D13" s="64">
        <f>'Баланс-ДДН'!C35</f>
        <v>26010</v>
      </c>
      <c r="E13" s="64">
        <f>'Баланс-ДДН'!D35</f>
        <v>25575.424000000003</v>
      </c>
      <c r="F13" s="64">
        <f>'Баланс-ДДН'!E35</f>
        <v>27678.413919999999</v>
      </c>
      <c r="G13" s="64">
        <f>'Баланс-ДДН'!F35</f>
        <v>29666.103033599997</v>
      </c>
      <c r="H13" s="64">
        <f>'Баланс-ДДН'!G35</f>
        <v>31916.935276288004</v>
      </c>
    </row>
    <row r="14" spans="1:8" ht="15" x14ac:dyDescent="0.25">
      <c r="A14" s="40" t="s">
        <v>81</v>
      </c>
      <c r="B14" s="45" t="s">
        <v>106</v>
      </c>
      <c r="C14" s="65">
        <f>'Баланс-ДДН'!B25</f>
        <v>23418.7</v>
      </c>
      <c r="D14" s="65">
        <f>'Баланс-ДДН'!C25</f>
        <v>24676.9</v>
      </c>
      <c r="E14" s="65">
        <f>'Баланс-ДДН'!D25</f>
        <v>24248.724000000002</v>
      </c>
      <c r="F14" s="65">
        <f>'Баланс-ДДН'!E25</f>
        <v>26285.913919999999</v>
      </c>
      <c r="G14" s="65">
        <f>'Баланс-ДДН'!F25</f>
        <v>28190.203033599999</v>
      </c>
      <c r="H14" s="65">
        <f>'Баланс-ДДН'!G25</f>
        <v>30351.035276288003</v>
      </c>
    </row>
    <row r="15" spans="1:8" ht="15" x14ac:dyDescent="0.25">
      <c r="A15" s="44" t="s">
        <v>119</v>
      </c>
      <c r="B15" s="55" t="s">
        <v>106</v>
      </c>
      <c r="C15" s="65">
        <f>'Баланс-ДДН'!B26</f>
        <v>20858.3</v>
      </c>
      <c r="D15" s="65">
        <f>'Баланс-ДДН'!C26</f>
        <v>21945.7</v>
      </c>
      <c r="E15" s="65">
        <f>'Баланс-ДДН'!D26</f>
        <v>21598.9</v>
      </c>
      <c r="F15" s="65">
        <f>'Баланс-ДДН'!E26</f>
        <v>23361.1</v>
      </c>
      <c r="G15" s="65">
        <f>'Баланс-ДДН'!F26</f>
        <v>25024.5</v>
      </c>
      <c r="H15" s="65">
        <f>'Баланс-ДДН'!G26</f>
        <v>26936.400000000001</v>
      </c>
    </row>
    <row r="16" spans="1:8" ht="15" x14ac:dyDescent="0.25">
      <c r="A16" s="75" t="s">
        <v>83</v>
      </c>
      <c r="B16" s="55" t="s">
        <v>106</v>
      </c>
      <c r="C16" s="65">
        <f>'Баланс-ДДН'!B27</f>
        <v>2352.4</v>
      </c>
      <c r="D16" s="65">
        <f>'Баланс-ДДН'!C27</f>
        <v>2470.9</v>
      </c>
      <c r="E16" s="65">
        <f>'Баланс-ДДН'!D27</f>
        <v>2368.6999999999998</v>
      </c>
      <c r="F16" s="65">
        <f>'Баланс-ДДН'!E27</f>
        <v>2621.1999999999998</v>
      </c>
      <c r="G16" s="65">
        <f>'Баланс-ДДН'!F27</f>
        <v>2837.8</v>
      </c>
      <c r="H16" s="65">
        <f>'Баланс-ДДН'!G27</f>
        <v>3060.5</v>
      </c>
    </row>
    <row r="17" spans="1:9" ht="28.5" x14ac:dyDescent="0.25">
      <c r="A17" s="40" t="s">
        <v>85</v>
      </c>
      <c r="B17" s="45" t="s">
        <v>106</v>
      </c>
      <c r="C17" s="65">
        <f>'Баланс-ДДН'!B29</f>
        <v>1036.5999999999999</v>
      </c>
      <c r="D17" s="65">
        <f>'Баланс-ДДН'!C29</f>
        <v>1212.5999999999999</v>
      </c>
      <c r="E17" s="65">
        <f>'Баланс-ДДН'!D29</f>
        <v>1211.0000000000002</v>
      </c>
      <c r="F17" s="65">
        <f>'Баланс-ДДН'!E29</f>
        <v>1282.3000000000002</v>
      </c>
      <c r="G17" s="65">
        <f>'Баланс-ДДН'!F29</f>
        <v>1366.8</v>
      </c>
      <c r="H17" s="65">
        <f>'Баланс-ДДН'!G29</f>
        <v>1456.8999999999999</v>
      </c>
    </row>
    <row r="18" spans="1:9" ht="15" x14ac:dyDescent="0.25">
      <c r="A18" s="44" t="s">
        <v>117</v>
      </c>
      <c r="B18" s="55" t="s">
        <v>106</v>
      </c>
      <c r="C18" s="65">
        <f>'Баланс-ДДН'!B30</f>
        <v>947.3</v>
      </c>
      <c r="D18" s="65">
        <f>'Баланс-ДДН'!C30</f>
        <v>1122.9000000000001</v>
      </c>
      <c r="E18" s="65">
        <f>'Баланс-ДДН'!D30</f>
        <v>1120.4000000000001</v>
      </c>
      <c r="F18" s="65">
        <f>'Баланс-ДДН'!E30</f>
        <v>1191.2</v>
      </c>
      <c r="G18" s="65">
        <f>'Баланс-ДДН'!F30</f>
        <v>1275</v>
      </c>
      <c r="H18" s="65">
        <f>'Баланс-ДДН'!G30</f>
        <v>1364.6</v>
      </c>
    </row>
    <row r="19" spans="1:9" ht="15" x14ac:dyDescent="0.25">
      <c r="A19" s="40" t="s">
        <v>90</v>
      </c>
      <c r="B19" s="45" t="s">
        <v>106</v>
      </c>
      <c r="C19" s="65">
        <f>'Баланс-ДДН'!B34</f>
        <v>132.4</v>
      </c>
      <c r="D19" s="65">
        <f>'Баланс-ДДН'!C34</f>
        <v>120.5</v>
      </c>
      <c r="E19" s="65">
        <f>'Баланс-ДДН'!D34</f>
        <v>115.7</v>
      </c>
      <c r="F19" s="65">
        <f>'Баланс-ДДН'!E34</f>
        <v>110.2</v>
      </c>
      <c r="G19" s="65">
        <f>'Баланс-ДДН'!F34</f>
        <v>109.1</v>
      </c>
      <c r="H19" s="65">
        <f>'Баланс-ДДН'!G34</f>
        <v>109</v>
      </c>
    </row>
    <row r="20" spans="1:9" ht="15" x14ac:dyDescent="0.25">
      <c r="A20" s="40"/>
      <c r="B20" s="45"/>
      <c r="C20" s="65"/>
      <c r="D20" s="65"/>
      <c r="E20" s="65"/>
      <c r="F20" s="65"/>
      <c r="G20" s="65"/>
      <c r="H20" s="65"/>
    </row>
    <row r="21" spans="1:9" ht="15" x14ac:dyDescent="0.25">
      <c r="A21" s="52" t="s">
        <v>105</v>
      </c>
      <c r="B21" s="53" t="s">
        <v>106</v>
      </c>
      <c r="C21" s="64">
        <f>'Баланс-ДДН'!B45</f>
        <v>-10269.199999999999</v>
      </c>
      <c r="D21" s="64">
        <f>'Баланс-ДДН'!C45</f>
        <v>-10887</v>
      </c>
      <c r="E21" s="64">
        <f>'Баланс-ДДН'!D45</f>
        <v>-9957.6671999999999</v>
      </c>
      <c r="F21" s="64">
        <f>'Баланс-ДДН'!E45</f>
        <v>-11364.4818944</v>
      </c>
      <c r="G21" s="64">
        <f>'Баланс-ДДН'!F45</f>
        <v>-12631.736152908799</v>
      </c>
      <c r="H21" s="64">
        <f>'Баланс-ДДН'!G45</f>
        <v>-14123.721632860057</v>
      </c>
    </row>
    <row r="22" spans="1:9" ht="30" x14ac:dyDescent="0.25">
      <c r="A22" s="78" t="s">
        <v>118</v>
      </c>
      <c r="B22" s="45" t="s">
        <v>106</v>
      </c>
      <c r="C22" s="65">
        <f>'Баланс-ДДН'!B40</f>
        <v>-10672.4</v>
      </c>
      <c r="D22" s="65">
        <f>'Баланс-ДДН'!C40</f>
        <v>-11315.3</v>
      </c>
      <c r="E22" s="65">
        <f>'Баланс-ДДН'!D40</f>
        <v>-10390.6</v>
      </c>
      <c r="F22" s="65">
        <f>'Баланс-ДДН'!E40</f>
        <v>-11800.8</v>
      </c>
      <c r="G22" s="65">
        <f>'Баланс-ДДН'!F40</f>
        <v>-13072.1</v>
      </c>
      <c r="H22" s="65">
        <f>'Баланс-ДДН'!G40</f>
        <v>-14567.5</v>
      </c>
      <c r="I22" s="74"/>
    </row>
    <row r="23" spans="1:9" ht="15" x14ac:dyDescent="0.25">
      <c r="A23" s="40"/>
      <c r="B23" s="45"/>
      <c r="C23" s="65"/>
      <c r="D23" s="65"/>
      <c r="E23" s="65"/>
      <c r="F23" s="65"/>
      <c r="G23" s="65"/>
      <c r="H23" s="65"/>
    </row>
    <row r="24" spans="1:9" ht="15" x14ac:dyDescent="0.25">
      <c r="A24" s="56" t="s">
        <v>13</v>
      </c>
      <c r="B24" s="10" t="s">
        <v>8</v>
      </c>
      <c r="C24" s="66">
        <v>34.5</v>
      </c>
      <c r="D24" s="65">
        <v>35.1</v>
      </c>
      <c r="E24" s="65">
        <v>35.5</v>
      </c>
      <c r="F24" s="65">
        <v>36.299999999999997</v>
      </c>
      <c r="G24" s="65">
        <v>36.799999999999997</v>
      </c>
      <c r="H24" s="65">
        <v>37.299999999999997</v>
      </c>
    </row>
    <row r="25" spans="1:9" ht="28.5" x14ac:dyDescent="0.2">
      <c r="A25" s="81" t="s">
        <v>5</v>
      </c>
      <c r="B25" s="82" t="s">
        <v>6</v>
      </c>
      <c r="C25" s="87">
        <f>C7/12/C24*1000</f>
        <v>34585.748792270526</v>
      </c>
      <c r="D25" s="87">
        <f t="shared" ref="D25:H25" si="0">D7/12/D24*1000</f>
        <v>35904.479819563152</v>
      </c>
      <c r="E25" s="87">
        <f t="shared" si="0"/>
        <v>36661.430191784035</v>
      </c>
      <c r="F25" s="87">
        <f t="shared" si="0"/>
        <v>37451.543264517219</v>
      </c>
      <c r="G25" s="87">
        <f t="shared" si="0"/>
        <v>38574.283164147739</v>
      </c>
      <c r="H25" s="87">
        <f t="shared" si="0"/>
        <v>39752.396178646217</v>
      </c>
    </row>
    <row r="26" spans="1:9" ht="15" x14ac:dyDescent="0.25">
      <c r="A26" s="40"/>
      <c r="B26" s="40"/>
      <c r="C26" s="65"/>
      <c r="D26" s="65"/>
      <c r="E26" s="65"/>
      <c r="F26" s="65"/>
      <c r="G26" s="65"/>
      <c r="H26" s="65"/>
    </row>
    <row r="27" spans="1:9" ht="31.5" x14ac:dyDescent="0.2">
      <c r="A27" s="83" t="s">
        <v>7</v>
      </c>
      <c r="B27" s="84" t="s">
        <v>2</v>
      </c>
      <c r="C27" s="85">
        <v>107.9</v>
      </c>
      <c r="D27" s="86">
        <f>D7/(C7*D28/100)*100</f>
        <v>101.16702503004646</v>
      </c>
      <c r="E27" s="86">
        <f t="shared" ref="E27:H27" si="1">E7/(D7*E28/100)*100</f>
        <v>99.683262911345665</v>
      </c>
      <c r="F27" s="86">
        <f t="shared" si="1"/>
        <v>100.92487900376341</v>
      </c>
      <c r="G27" s="86">
        <f t="shared" si="1"/>
        <v>100.4005287947122</v>
      </c>
      <c r="H27" s="86">
        <f t="shared" si="1"/>
        <v>100.53352567625382</v>
      </c>
    </row>
    <row r="28" spans="1:9" ht="34.5" x14ac:dyDescent="0.25">
      <c r="A28" s="9" t="s">
        <v>9</v>
      </c>
      <c r="B28" s="58" t="s">
        <v>2</v>
      </c>
      <c r="C28" s="67">
        <v>102.5</v>
      </c>
      <c r="D28" s="67">
        <v>104.4</v>
      </c>
      <c r="E28" s="67">
        <v>103.6</v>
      </c>
      <c r="F28" s="67">
        <v>103.5</v>
      </c>
      <c r="G28" s="67">
        <v>104</v>
      </c>
      <c r="H28" s="67">
        <v>103.9</v>
      </c>
    </row>
    <row r="31" spans="1:9" x14ac:dyDescent="0.2">
      <c r="A31" s="11" t="s">
        <v>131</v>
      </c>
    </row>
    <row r="32" spans="1:9" x14ac:dyDescent="0.2">
      <c r="A32" s="11" t="s">
        <v>132</v>
      </c>
    </row>
    <row r="33" spans="1:1" x14ac:dyDescent="0.2">
      <c r="A33" s="5"/>
    </row>
  </sheetData>
  <mergeCells count="3">
    <mergeCell ref="A5:A6"/>
    <mergeCell ref="F5:H5"/>
    <mergeCell ref="B5:B6"/>
  </mergeCells>
  <pageMargins left="1.1023622047244095" right="0.70866141732283472" top="0.43307086614173229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="80" zoomScaleNormal="80" workbookViewId="0">
      <selection activeCell="D18" sqref="D18"/>
    </sheetView>
  </sheetViews>
  <sheetFormatPr defaultRowHeight="12.75" x14ac:dyDescent="0.2"/>
  <cols>
    <col min="1" max="1" width="44.42578125" style="14" customWidth="1"/>
    <col min="2" max="7" width="10.5703125" customWidth="1"/>
  </cols>
  <sheetData>
    <row r="1" spans="1:7" x14ac:dyDescent="0.2">
      <c r="D1" t="s">
        <v>10</v>
      </c>
    </row>
    <row r="2" spans="1:7" ht="15.6" customHeight="1" x14ac:dyDescent="0.25">
      <c r="A2" s="110" t="s">
        <v>11</v>
      </c>
      <c r="B2" s="110"/>
      <c r="C2" s="110"/>
      <c r="D2" s="110"/>
      <c r="E2" s="110"/>
      <c r="F2" s="110"/>
    </row>
    <row r="3" spans="1:7" ht="15" customHeight="1" x14ac:dyDescent="0.2">
      <c r="A3" s="109" t="s">
        <v>102</v>
      </c>
      <c r="B3" s="109"/>
      <c r="C3" s="109"/>
      <c r="D3" s="109"/>
      <c r="E3" s="109"/>
      <c r="F3" s="109"/>
    </row>
    <row r="4" spans="1:7" x14ac:dyDescent="0.2">
      <c r="F4" s="17" t="s">
        <v>14</v>
      </c>
    </row>
    <row r="5" spans="1:7" x14ac:dyDescent="0.2">
      <c r="A5" s="104"/>
      <c r="B5" s="12" t="s">
        <v>4</v>
      </c>
      <c r="C5" s="12" t="s">
        <v>4</v>
      </c>
      <c r="D5" s="13" t="s">
        <v>0</v>
      </c>
      <c r="E5" s="105" t="s">
        <v>1</v>
      </c>
      <c r="F5" s="106"/>
      <c r="G5" s="106"/>
    </row>
    <row r="6" spans="1:7" x14ac:dyDescent="0.2">
      <c r="A6" s="104"/>
      <c r="B6" s="7">
        <v>2018</v>
      </c>
      <c r="C6" s="7">
        <v>2019</v>
      </c>
      <c r="D6" s="7">
        <v>2020</v>
      </c>
      <c r="E6" s="8">
        <v>2021</v>
      </c>
      <c r="F6" s="8">
        <v>2022</v>
      </c>
      <c r="G6" s="8">
        <v>2023</v>
      </c>
    </row>
    <row r="7" spans="1:7" s="15" customFormat="1" ht="14.25" x14ac:dyDescent="0.2">
      <c r="A7" s="43" t="s">
        <v>100</v>
      </c>
      <c r="B7" s="47"/>
      <c r="C7" s="47"/>
      <c r="D7" s="47"/>
      <c r="E7" s="48"/>
      <c r="F7" s="49"/>
      <c r="G7" s="49"/>
    </row>
    <row r="8" spans="1:7" s="15" customFormat="1" ht="14.25" x14ac:dyDescent="0.2">
      <c r="A8" s="40" t="s">
        <v>68</v>
      </c>
      <c r="B8" s="49">
        <v>6552.5</v>
      </c>
      <c r="C8" s="49">
        <v>7096.5</v>
      </c>
      <c r="D8" s="49">
        <v>7452.9</v>
      </c>
      <c r="E8" s="49">
        <v>8011.9</v>
      </c>
      <c r="F8" s="49">
        <v>8573.1</v>
      </c>
      <c r="G8" s="49">
        <v>9173.6</v>
      </c>
    </row>
    <row r="9" spans="1:7" s="15" customFormat="1" ht="28.5" x14ac:dyDescent="0.2">
      <c r="A9" s="41" t="s">
        <v>69</v>
      </c>
      <c r="B9" s="49">
        <v>1620.7</v>
      </c>
      <c r="C9" s="49">
        <v>1714.3</v>
      </c>
      <c r="D9" s="49">
        <v>1731.4</v>
      </c>
      <c r="E9" s="49">
        <v>1748.8</v>
      </c>
      <c r="F9" s="49">
        <v>1783.7</v>
      </c>
      <c r="G9" s="49">
        <v>1819.4</v>
      </c>
    </row>
    <row r="10" spans="1:7" s="15" customFormat="1" ht="14.25" x14ac:dyDescent="0.2">
      <c r="A10" s="40" t="s">
        <v>70</v>
      </c>
      <c r="B10" s="103">
        <f>B11+B12+B13+B14</f>
        <v>2918.4</v>
      </c>
      <c r="C10" s="49">
        <f t="shared" ref="C10:G10" si="0">C11+C12+C13+C14</f>
        <v>2989.3213000000001</v>
      </c>
      <c r="D10" s="49">
        <f t="shared" si="0"/>
        <v>3062.0371473</v>
      </c>
      <c r="E10" s="49">
        <f t="shared" si="0"/>
        <v>3136.3295613932996</v>
      </c>
      <c r="F10" s="49">
        <f t="shared" si="0"/>
        <v>3212.5424472665586</v>
      </c>
      <c r="G10" s="49">
        <f t="shared" si="0"/>
        <v>3290.52080343534</v>
      </c>
    </row>
    <row r="11" spans="1:7" s="15" customFormat="1" ht="15" x14ac:dyDescent="0.2">
      <c r="A11" s="42" t="s">
        <v>71</v>
      </c>
      <c r="B11" s="103">
        <v>1902.3</v>
      </c>
      <c r="C11" s="49">
        <v>1951.8</v>
      </c>
      <c r="D11" s="49">
        <f t="shared" ref="D11:G11" si="1">C11*1.026</f>
        <v>2002.5468000000001</v>
      </c>
      <c r="E11" s="49">
        <f t="shared" si="1"/>
        <v>2054.6130168</v>
      </c>
      <c r="F11" s="49">
        <f t="shared" si="1"/>
        <v>2108.0329552367998</v>
      </c>
      <c r="G11" s="49">
        <f t="shared" si="1"/>
        <v>2162.8418120729566</v>
      </c>
    </row>
    <row r="12" spans="1:7" s="15" customFormat="1" ht="15" x14ac:dyDescent="0.2">
      <c r="A12" s="42" t="s">
        <v>72</v>
      </c>
      <c r="B12" s="103">
        <v>1015.3</v>
      </c>
      <c r="C12" s="49">
        <f>B12*1.021</f>
        <v>1036.6212999999998</v>
      </c>
      <c r="D12" s="49">
        <f t="shared" ref="D12:G12" si="2">C12*1.021</f>
        <v>1058.3903472999998</v>
      </c>
      <c r="E12" s="49">
        <f t="shared" si="2"/>
        <v>1080.6165445932997</v>
      </c>
      <c r="F12" s="49">
        <f t="shared" si="2"/>
        <v>1103.309492029759</v>
      </c>
      <c r="G12" s="49">
        <f t="shared" si="2"/>
        <v>1126.4789913623838</v>
      </c>
    </row>
    <row r="13" spans="1:7" s="15" customFormat="1" ht="15" x14ac:dyDescent="0.2">
      <c r="A13" s="42" t="s">
        <v>73</v>
      </c>
      <c r="B13" s="49">
        <v>0.5</v>
      </c>
      <c r="C13" s="49">
        <v>0.5</v>
      </c>
      <c r="D13" s="49">
        <v>0.6</v>
      </c>
      <c r="E13" s="49">
        <v>0.6</v>
      </c>
      <c r="F13" s="49">
        <v>0.7</v>
      </c>
      <c r="G13" s="49">
        <v>0.7</v>
      </c>
    </row>
    <row r="14" spans="1:7" s="15" customFormat="1" ht="15" x14ac:dyDescent="0.2">
      <c r="A14" s="42" t="s">
        <v>74</v>
      </c>
      <c r="B14" s="49">
        <v>0.3</v>
      </c>
      <c r="C14" s="49">
        <v>0.4</v>
      </c>
      <c r="D14" s="49">
        <v>0.5</v>
      </c>
      <c r="E14" s="49">
        <v>0.5</v>
      </c>
      <c r="F14" s="49">
        <v>0.5</v>
      </c>
      <c r="G14" s="49">
        <v>0.5</v>
      </c>
    </row>
    <row r="15" spans="1:7" s="15" customFormat="1" ht="14.25" x14ac:dyDescent="0.2">
      <c r="A15" s="40" t="s">
        <v>122</v>
      </c>
      <c r="B15" s="49">
        <f>B16+B21</f>
        <v>3226.9</v>
      </c>
      <c r="C15" s="49">
        <f t="shared" ref="C15:G15" si="3">C16+C21</f>
        <v>3322.8455999999996</v>
      </c>
      <c r="D15" s="49">
        <f t="shared" si="3"/>
        <v>3371.4321143999996</v>
      </c>
      <c r="E15" s="49">
        <f t="shared" si="3"/>
        <v>3416.8626846304001</v>
      </c>
      <c r="F15" s="49">
        <f t="shared" si="3"/>
        <v>3465.0609980210784</v>
      </c>
      <c r="G15" s="49">
        <f t="shared" si="3"/>
        <v>3509.6517261267049</v>
      </c>
    </row>
    <row r="16" spans="1:7" s="15" customFormat="1" ht="15" x14ac:dyDescent="0.2">
      <c r="A16" s="90" t="s">
        <v>123</v>
      </c>
      <c r="B16" s="49">
        <f>B17+B18+B19+B20</f>
        <v>376.3</v>
      </c>
      <c r="C16" s="49">
        <f t="shared" ref="C16:G16" si="4">C17+C18+C19+C20</f>
        <v>395.27940000000001</v>
      </c>
      <c r="D16" s="49">
        <f t="shared" si="4"/>
        <v>414.5902524</v>
      </c>
      <c r="E16" s="49">
        <f t="shared" si="4"/>
        <v>430.45240401040002</v>
      </c>
      <c r="F16" s="49">
        <f t="shared" si="4"/>
        <v>448.78661459487842</v>
      </c>
      <c r="G16" s="49">
        <f t="shared" si="4"/>
        <v>463.2145988662428</v>
      </c>
    </row>
    <row r="17" spans="1:7" s="15" customFormat="1" ht="15" x14ac:dyDescent="0.2">
      <c r="A17" s="42" t="s">
        <v>75</v>
      </c>
      <c r="B17" s="49">
        <v>149.6</v>
      </c>
      <c r="C17" s="49">
        <v>157.4</v>
      </c>
      <c r="D17" s="49">
        <v>165.4</v>
      </c>
      <c r="E17" s="49">
        <v>169.4</v>
      </c>
      <c r="F17" s="49">
        <v>176</v>
      </c>
      <c r="G17" s="49">
        <v>178</v>
      </c>
    </row>
    <row r="18" spans="1:7" s="15" customFormat="1" ht="45" x14ac:dyDescent="0.2">
      <c r="A18" s="42" t="s">
        <v>76</v>
      </c>
      <c r="B18" s="49">
        <v>203.9</v>
      </c>
      <c r="C18" s="49">
        <f>B18*1.046</f>
        <v>213.27940000000001</v>
      </c>
      <c r="D18" s="49">
        <f t="shared" ref="D18:G18" si="5">C18*1.046</f>
        <v>223.09025240000003</v>
      </c>
      <c r="E18" s="49">
        <f t="shared" si="5"/>
        <v>233.35240401040002</v>
      </c>
      <c r="F18" s="49">
        <f t="shared" si="5"/>
        <v>244.08661459487843</v>
      </c>
      <c r="G18" s="49">
        <f t="shared" si="5"/>
        <v>255.31459886624285</v>
      </c>
    </row>
    <row r="19" spans="1:7" s="15" customFormat="1" ht="30" x14ac:dyDescent="0.2">
      <c r="A19" s="42" t="s">
        <v>77</v>
      </c>
      <c r="B19" s="49">
        <v>21.8</v>
      </c>
      <c r="C19" s="49">
        <v>23.5</v>
      </c>
      <c r="D19" s="49">
        <v>24.9</v>
      </c>
      <c r="E19" s="49">
        <v>26.4</v>
      </c>
      <c r="F19" s="49">
        <v>27.3</v>
      </c>
      <c r="G19" s="49">
        <v>28.4</v>
      </c>
    </row>
    <row r="20" spans="1:7" s="15" customFormat="1" ht="30" x14ac:dyDescent="0.2">
      <c r="A20" s="42" t="s">
        <v>78</v>
      </c>
      <c r="B20" s="49">
        <v>1</v>
      </c>
      <c r="C20" s="49">
        <v>1.1000000000000001</v>
      </c>
      <c r="D20" s="49">
        <v>1.2</v>
      </c>
      <c r="E20" s="49">
        <v>1.3</v>
      </c>
      <c r="F20" s="49">
        <v>1.4</v>
      </c>
      <c r="G20" s="49">
        <v>1.5</v>
      </c>
    </row>
    <row r="21" spans="1:7" s="15" customFormat="1" ht="15" x14ac:dyDescent="0.2">
      <c r="A21" s="91" t="s">
        <v>124</v>
      </c>
      <c r="B21" s="49">
        <f>B22</f>
        <v>2850.6</v>
      </c>
      <c r="C21" s="49">
        <f t="shared" ref="C21:G21" si="6">C22</f>
        <v>2927.5661999999998</v>
      </c>
      <c r="D21" s="49">
        <f t="shared" si="6"/>
        <v>2956.8418619999998</v>
      </c>
      <c r="E21" s="49">
        <f t="shared" si="6"/>
        <v>2986.4102806199999</v>
      </c>
      <c r="F21" s="49">
        <f t="shared" si="6"/>
        <v>3016.2743834262001</v>
      </c>
      <c r="G21" s="49">
        <f t="shared" si="6"/>
        <v>3046.4371272604621</v>
      </c>
    </row>
    <row r="22" spans="1:7" s="15" customFormat="1" ht="45" x14ac:dyDescent="0.2">
      <c r="A22" s="42" t="s">
        <v>79</v>
      </c>
      <c r="B22" s="49">
        <v>2850.6</v>
      </c>
      <c r="C22" s="49">
        <f>B22*1.027</f>
        <v>2927.5661999999998</v>
      </c>
      <c r="D22" s="49">
        <f t="shared" ref="D22:G22" si="7">C22*1.01</f>
        <v>2956.8418619999998</v>
      </c>
      <c r="E22" s="49">
        <f t="shared" si="7"/>
        <v>2986.4102806199999</v>
      </c>
      <c r="F22" s="49">
        <f t="shared" si="7"/>
        <v>3016.2743834262001</v>
      </c>
      <c r="G22" s="49">
        <f t="shared" si="7"/>
        <v>3046.4371272604621</v>
      </c>
    </row>
    <row r="23" spans="1:7" s="15" customFormat="1" ht="28.5" x14ac:dyDescent="0.2">
      <c r="A23" s="40" t="s">
        <v>125</v>
      </c>
      <c r="B23" s="49">
        <f>B8+B9+B15+B10</f>
        <v>14318.5</v>
      </c>
      <c r="C23" s="49">
        <f t="shared" ref="C23:G23" si="8">C8+C9+C15+C10</f>
        <v>15122.966899999999</v>
      </c>
      <c r="D23" s="49">
        <f t="shared" si="8"/>
        <v>15617.769261699998</v>
      </c>
      <c r="E23" s="49">
        <f t="shared" si="8"/>
        <v>16313.892246023697</v>
      </c>
      <c r="F23" s="49">
        <f t="shared" si="8"/>
        <v>17034.403445287637</v>
      </c>
      <c r="G23" s="49">
        <f t="shared" si="8"/>
        <v>17793.172529562045</v>
      </c>
    </row>
    <row r="24" spans="1:7" s="15" customFormat="1" ht="14.25" x14ac:dyDescent="0.2">
      <c r="A24" s="43" t="s">
        <v>80</v>
      </c>
      <c r="B24" s="49"/>
      <c r="C24" s="49"/>
      <c r="D24" s="49"/>
      <c r="E24" s="49"/>
      <c r="F24" s="49"/>
      <c r="G24" s="49"/>
    </row>
    <row r="25" spans="1:7" s="15" customFormat="1" ht="14.25" x14ac:dyDescent="0.2">
      <c r="A25" s="40" t="s">
        <v>81</v>
      </c>
      <c r="B25" s="49">
        <f>B26+B27+B28</f>
        <v>23418.7</v>
      </c>
      <c r="C25" s="49">
        <f t="shared" ref="C25:G25" si="9">C26+C27+C28</f>
        <v>24676.9</v>
      </c>
      <c r="D25" s="49">
        <f t="shared" si="9"/>
        <v>24248.724000000002</v>
      </c>
      <c r="E25" s="49">
        <f t="shared" si="9"/>
        <v>26285.913919999999</v>
      </c>
      <c r="F25" s="49">
        <f t="shared" si="9"/>
        <v>28190.203033599999</v>
      </c>
      <c r="G25" s="49">
        <f t="shared" si="9"/>
        <v>30351.035276288003</v>
      </c>
    </row>
    <row r="26" spans="1:7" s="15" customFormat="1" ht="15" x14ac:dyDescent="0.2">
      <c r="A26" s="44" t="s">
        <v>82</v>
      </c>
      <c r="B26" s="49">
        <v>20858.3</v>
      </c>
      <c r="C26" s="49">
        <v>21945.7</v>
      </c>
      <c r="D26" s="49">
        <v>21598.9</v>
      </c>
      <c r="E26" s="49">
        <v>23361.1</v>
      </c>
      <c r="F26" s="49">
        <v>25024.5</v>
      </c>
      <c r="G26" s="49">
        <v>26936.400000000001</v>
      </c>
    </row>
    <row r="27" spans="1:7" s="15" customFormat="1" ht="15" x14ac:dyDescent="0.2">
      <c r="A27" s="44" t="s">
        <v>83</v>
      </c>
      <c r="B27" s="49">
        <v>2352.4</v>
      </c>
      <c r="C27" s="49">
        <v>2470.9</v>
      </c>
      <c r="D27" s="49">
        <v>2368.6999999999998</v>
      </c>
      <c r="E27" s="49">
        <v>2621.1999999999998</v>
      </c>
      <c r="F27" s="49">
        <v>2837.8</v>
      </c>
      <c r="G27" s="49">
        <v>3060.5</v>
      </c>
    </row>
    <row r="28" spans="1:7" s="15" customFormat="1" ht="60" x14ac:dyDescent="0.2">
      <c r="A28" s="42" t="s">
        <v>84</v>
      </c>
      <c r="B28" s="49">
        <v>208</v>
      </c>
      <c r="C28" s="49">
        <v>260.3</v>
      </c>
      <c r="D28" s="49">
        <f>C28*1.08</f>
        <v>281.12400000000002</v>
      </c>
      <c r="E28" s="49">
        <f t="shared" ref="E28:G28" si="10">D28*1.08</f>
        <v>303.61392000000006</v>
      </c>
      <c r="F28" s="49">
        <f t="shared" si="10"/>
        <v>327.90303360000007</v>
      </c>
      <c r="G28" s="49">
        <f t="shared" si="10"/>
        <v>354.13527628800011</v>
      </c>
    </row>
    <row r="29" spans="1:7" s="15" customFormat="1" ht="28.5" x14ac:dyDescent="0.2">
      <c r="A29" s="40" t="s">
        <v>85</v>
      </c>
      <c r="B29" s="49">
        <f>B30+B31+B32+B33</f>
        <v>1036.5999999999999</v>
      </c>
      <c r="C29" s="49">
        <f t="shared" ref="C29:G29" si="11">C30+C31+C32+C33</f>
        <v>1212.5999999999999</v>
      </c>
      <c r="D29" s="49">
        <f t="shared" si="11"/>
        <v>1211.0000000000002</v>
      </c>
      <c r="E29" s="49">
        <f t="shared" si="11"/>
        <v>1282.3000000000002</v>
      </c>
      <c r="F29" s="49">
        <f t="shared" si="11"/>
        <v>1366.8</v>
      </c>
      <c r="G29" s="49">
        <f t="shared" si="11"/>
        <v>1456.8999999999999</v>
      </c>
    </row>
    <row r="30" spans="1:7" s="15" customFormat="1" ht="15" x14ac:dyDescent="0.2">
      <c r="A30" s="44" t="s">
        <v>86</v>
      </c>
      <c r="B30" s="49">
        <v>947.3</v>
      </c>
      <c r="C30" s="49">
        <v>1122.9000000000001</v>
      </c>
      <c r="D30" s="49">
        <v>1120.4000000000001</v>
      </c>
      <c r="E30" s="49">
        <v>1191.2</v>
      </c>
      <c r="F30" s="49">
        <v>1275</v>
      </c>
      <c r="G30" s="49">
        <v>1364.6</v>
      </c>
    </row>
    <row r="31" spans="1:7" s="15" customFormat="1" ht="15" x14ac:dyDescent="0.2">
      <c r="A31" s="44" t="s">
        <v>87</v>
      </c>
      <c r="B31" s="49">
        <v>5.3</v>
      </c>
      <c r="C31" s="49">
        <v>5.3</v>
      </c>
      <c r="D31" s="49">
        <v>5.4</v>
      </c>
      <c r="E31" s="49">
        <v>5.5</v>
      </c>
      <c r="F31" s="49">
        <v>5.5</v>
      </c>
      <c r="G31" s="49">
        <v>5.6</v>
      </c>
    </row>
    <row r="32" spans="1:7" s="15" customFormat="1" ht="30" x14ac:dyDescent="0.2">
      <c r="A32" s="44" t="s">
        <v>88</v>
      </c>
      <c r="B32" s="49">
        <v>1.3</v>
      </c>
      <c r="C32" s="49">
        <v>1.3</v>
      </c>
      <c r="D32" s="49">
        <v>1.4</v>
      </c>
      <c r="E32" s="49">
        <v>1.4</v>
      </c>
      <c r="F32" s="49">
        <v>1.5</v>
      </c>
      <c r="G32" s="49">
        <v>1.5</v>
      </c>
    </row>
    <row r="33" spans="1:7" s="15" customFormat="1" ht="45" x14ac:dyDescent="0.2">
      <c r="A33" s="44" t="s">
        <v>89</v>
      </c>
      <c r="B33" s="49">
        <v>82.7</v>
      </c>
      <c r="C33" s="49">
        <v>83.1</v>
      </c>
      <c r="D33" s="49">
        <v>83.8</v>
      </c>
      <c r="E33" s="49">
        <v>84.2</v>
      </c>
      <c r="F33" s="49">
        <v>84.8</v>
      </c>
      <c r="G33" s="49">
        <v>85.2</v>
      </c>
    </row>
    <row r="34" spans="1:7" s="15" customFormat="1" ht="14.25" x14ac:dyDescent="0.2">
      <c r="A34" s="40" t="s">
        <v>90</v>
      </c>
      <c r="B34" s="49">
        <v>132.4</v>
      </c>
      <c r="C34" s="49">
        <v>120.5</v>
      </c>
      <c r="D34" s="49">
        <v>115.7</v>
      </c>
      <c r="E34" s="49">
        <v>110.2</v>
      </c>
      <c r="F34" s="49">
        <v>109.1</v>
      </c>
      <c r="G34" s="49">
        <v>109</v>
      </c>
    </row>
    <row r="35" spans="1:7" s="15" customFormat="1" ht="28.5" x14ac:dyDescent="0.2">
      <c r="A35" s="40" t="s">
        <v>91</v>
      </c>
      <c r="B35" s="49">
        <f>B25+B29+B34</f>
        <v>24587.7</v>
      </c>
      <c r="C35" s="49">
        <f t="shared" ref="C35:G35" si="12">C25+C29+C34</f>
        <v>26010</v>
      </c>
      <c r="D35" s="49">
        <f t="shared" si="12"/>
        <v>25575.424000000003</v>
      </c>
      <c r="E35" s="49">
        <f t="shared" si="12"/>
        <v>27678.413919999999</v>
      </c>
      <c r="F35" s="49">
        <f t="shared" si="12"/>
        <v>29666.103033599997</v>
      </c>
      <c r="G35" s="49">
        <f t="shared" si="12"/>
        <v>31916.935276288004</v>
      </c>
    </row>
    <row r="36" spans="1:7" s="15" customFormat="1" ht="14.25" x14ac:dyDescent="0.2">
      <c r="A36" s="45" t="s">
        <v>92</v>
      </c>
      <c r="B36" s="49"/>
      <c r="C36" s="49"/>
      <c r="D36" s="49"/>
      <c r="E36" s="49"/>
      <c r="F36" s="49"/>
      <c r="G36" s="49"/>
    </row>
    <row r="37" spans="1:7" s="15" customFormat="1" ht="42.75" x14ac:dyDescent="0.2">
      <c r="A37" s="40" t="s">
        <v>93</v>
      </c>
      <c r="B37" s="49">
        <v>355.7</v>
      </c>
      <c r="C37" s="49">
        <v>370.2</v>
      </c>
      <c r="D37" s="49">
        <v>372</v>
      </c>
      <c r="E37" s="49">
        <v>372.2</v>
      </c>
      <c r="F37" s="49">
        <v>373</v>
      </c>
      <c r="G37" s="49">
        <v>373</v>
      </c>
    </row>
    <row r="38" spans="1:7" s="15" customFormat="1" ht="28.5" x14ac:dyDescent="0.2">
      <c r="A38" s="40" t="s">
        <v>94</v>
      </c>
      <c r="B38" s="49">
        <v>1.8</v>
      </c>
      <c r="C38" s="49">
        <v>1.8</v>
      </c>
      <c r="D38" s="49">
        <v>1.7</v>
      </c>
      <c r="E38" s="49">
        <v>1.7</v>
      </c>
      <c r="F38" s="49">
        <v>1.6</v>
      </c>
      <c r="G38" s="49">
        <v>1.5</v>
      </c>
    </row>
    <row r="39" spans="1:7" s="15" customFormat="1" ht="42.75" x14ac:dyDescent="0.2">
      <c r="A39" s="40" t="s">
        <v>120</v>
      </c>
      <c r="B39" s="49">
        <v>46.1</v>
      </c>
      <c r="C39" s="49">
        <v>56.4</v>
      </c>
      <c r="D39" s="49">
        <f>C39*1.052</f>
        <v>59.332799999999999</v>
      </c>
      <c r="E39" s="49">
        <f t="shared" ref="E39:G39" si="13">D39*1.052</f>
        <v>62.418105600000004</v>
      </c>
      <c r="F39" s="49">
        <f t="shared" si="13"/>
        <v>65.663847091200012</v>
      </c>
      <c r="G39" s="49">
        <f t="shared" si="13"/>
        <v>69.078367139942415</v>
      </c>
    </row>
    <row r="40" spans="1:7" s="15" customFormat="1" ht="28.5" x14ac:dyDescent="0.2">
      <c r="A40" s="40" t="s">
        <v>95</v>
      </c>
      <c r="B40" s="49">
        <v>-10672.4</v>
      </c>
      <c r="C40" s="49">
        <v>-11315.3</v>
      </c>
      <c r="D40" s="49">
        <v>-10390.6</v>
      </c>
      <c r="E40" s="49">
        <v>-11800.8</v>
      </c>
      <c r="F40" s="49">
        <v>-13072.1</v>
      </c>
      <c r="G40" s="49">
        <v>-14567.5</v>
      </c>
    </row>
    <row r="41" spans="1:7" s="15" customFormat="1" ht="14.25" x14ac:dyDescent="0.2">
      <c r="A41" s="40" t="s">
        <v>96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s="15" customFormat="1" ht="42.75" x14ac:dyDescent="0.2">
      <c r="A42" s="40" t="s">
        <v>97</v>
      </c>
      <c r="B42" s="49">
        <v>0</v>
      </c>
      <c r="C42" s="49">
        <v>0.3</v>
      </c>
      <c r="D42" s="49">
        <v>0.4</v>
      </c>
      <c r="E42" s="49">
        <v>0.5</v>
      </c>
      <c r="F42" s="49">
        <v>0.6</v>
      </c>
      <c r="G42" s="49">
        <v>0.7</v>
      </c>
    </row>
    <row r="43" spans="1:7" s="15" customFormat="1" ht="28.5" x14ac:dyDescent="0.2">
      <c r="A43" s="40" t="s">
        <v>98</v>
      </c>
      <c r="B43" s="49">
        <v>0.4</v>
      </c>
      <c r="C43" s="49">
        <v>0.4</v>
      </c>
      <c r="D43" s="49">
        <v>0.5</v>
      </c>
      <c r="E43" s="49">
        <v>0.5</v>
      </c>
      <c r="F43" s="49">
        <v>0.5</v>
      </c>
      <c r="G43" s="49">
        <v>0.5</v>
      </c>
    </row>
    <row r="44" spans="1:7" s="15" customFormat="1" ht="14.25" x14ac:dyDescent="0.2">
      <c r="A44" s="46" t="s">
        <v>99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</row>
    <row r="45" spans="1:7" s="15" customFormat="1" ht="30.6" customHeight="1" x14ac:dyDescent="0.2">
      <c r="A45" s="40" t="s">
        <v>121</v>
      </c>
      <c r="B45" s="49">
        <f>B37+B38+B39+B40+B41+B42-B43+B44</f>
        <v>-10269.199999999999</v>
      </c>
      <c r="C45" s="49">
        <f>C37+C38+C39+C40+C41+C42-C43+C44</f>
        <v>-10887</v>
      </c>
      <c r="D45" s="49">
        <f t="shared" ref="D45:G45" si="14">D37+D38+D39+D40+D41+D42-D43+D44</f>
        <v>-9957.6671999999999</v>
      </c>
      <c r="E45" s="49">
        <f t="shared" si="14"/>
        <v>-11364.4818944</v>
      </c>
      <c r="F45" s="49">
        <f t="shared" si="14"/>
        <v>-12631.736152908799</v>
      </c>
      <c r="G45" s="49">
        <f t="shared" si="14"/>
        <v>-14123.721632860057</v>
      </c>
    </row>
    <row r="46" spans="1:7" s="15" customFormat="1" ht="13.15" customHeight="1" x14ac:dyDescent="0.2">
      <c r="A46" s="39"/>
      <c r="B46" s="49"/>
      <c r="C46" s="49"/>
      <c r="D46" s="49"/>
      <c r="E46" s="49"/>
      <c r="F46" s="49"/>
      <c r="G46" s="49"/>
    </row>
    <row r="47" spans="1:7" s="15" customFormat="1" ht="16.899999999999999" customHeight="1" x14ac:dyDescent="0.2">
      <c r="A47" s="46" t="s">
        <v>101</v>
      </c>
      <c r="B47" s="103">
        <f t="shared" ref="B47:G47" si="15">B23-B35-B45</f>
        <v>0</v>
      </c>
      <c r="C47" s="49">
        <f>C23-C35-C45</f>
        <v>-3.3100000000558794E-2</v>
      </c>
      <c r="D47" s="49">
        <f t="shared" si="15"/>
        <v>1.2461699994673836E-2</v>
      </c>
      <c r="E47" s="49">
        <f t="shared" si="15"/>
        <v>-3.9779576301953057E-2</v>
      </c>
      <c r="F47" s="49">
        <f t="shared" si="15"/>
        <v>3.6564596439347952E-2</v>
      </c>
      <c r="G47" s="49">
        <f t="shared" si="15"/>
        <v>-4.1113865901934332E-2</v>
      </c>
    </row>
    <row r="48" spans="1:7" s="15" customFormat="1" ht="11.25" x14ac:dyDescent="0.2">
      <c r="A48" s="16"/>
    </row>
    <row r="49" spans="1:1" s="15" customFormat="1" ht="11.25" x14ac:dyDescent="0.2">
      <c r="A49" s="16"/>
    </row>
    <row r="50" spans="1:1" s="15" customFormat="1" ht="11.25" x14ac:dyDescent="0.2">
      <c r="A50" s="16"/>
    </row>
    <row r="51" spans="1:1" s="15" customFormat="1" ht="11.25" x14ac:dyDescent="0.2">
      <c r="A51" s="16"/>
    </row>
    <row r="52" spans="1:1" s="15" customFormat="1" ht="11.25" x14ac:dyDescent="0.2">
      <c r="A52" s="16"/>
    </row>
    <row r="53" spans="1:1" s="15" customFormat="1" ht="11.25" x14ac:dyDescent="0.2">
      <c r="A53" s="16"/>
    </row>
    <row r="54" spans="1:1" s="15" customFormat="1" ht="11.25" x14ac:dyDescent="0.2">
      <c r="A54" s="16"/>
    </row>
    <row r="55" spans="1:1" s="15" customFormat="1" ht="11.25" x14ac:dyDescent="0.2">
      <c r="A55" s="16"/>
    </row>
    <row r="56" spans="1:1" s="15" customFormat="1" ht="11.25" x14ac:dyDescent="0.2">
      <c r="A56" s="16"/>
    </row>
    <row r="57" spans="1:1" s="15" customFormat="1" ht="11.25" x14ac:dyDescent="0.2">
      <c r="A57" s="16"/>
    </row>
    <row r="58" spans="1:1" s="15" customFormat="1" ht="11.25" x14ac:dyDescent="0.2">
      <c r="A58" s="16"/>
    </row>
    <row r="59" spans="1:1" s="15" customFormat="1" ht="11.25" x14ac:dyDescent="0.2">
      <c r="A59" s="16"/>
    </row>
    <row r="60" spans="1:1" s="15" customFormat="1" ht="11.25" x14ac:dyDescent="0.2">
      <c r="A60" s="16"/>
    </row>
    <row r="61" spans="1:1" s="15" customFormat="1" ht="11.25" x14ac:dyDescent="0.2">
      <c r="A61" s="16"/>
    </row>
    <row r="62" spans="1:1" s="15" customFormat="1" ht="11.25" x14ac:dyDescent="0.2">
      <c r="A62" s="16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244094488188981" right="0.31496062992125984" top="0.47244094488188981" bottom="0.27559055118110237" header="0.27559055118110237" footer="0.19685039370078741"/>
  <pageSetup paperSize="9" scale="7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A10" workbookViewId="0">
      <selection activeCell="L2" sqref="L2"/>
    </sheetView>
  </sheetViews>
  <sheetFormatPr defaultRowHeight="12.75" x14ac:dyDescent="0.2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 x14ac:dyDescent="0.2">
      <c r="A1" s="79" t="s">
        <v>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15" x14ac:dyDescent="0.2">
      <c r="A2" s="80" t="s">
        <v>133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 x14ac:dyDescent="0.2">
      <c r="A3" s="59"/>
      <c r="B3" s="6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</row>
    <row r="4" spans="1:17" x14ac:dyDescent="0.2">
      <c r="B4" s="92">
        <f>SUM(B8,B9,B10,B11)</f>
        <v>13953.5</v>
      </c>
      <c r="C4" s="92">
        <f>SUM(C8,C9,C10,C11)</f>
        <v>15122.966899999999</v>
      </c>
      <c r="F4" s="92">
        <f>SUM(F8,F9,F10,F11)</f>
        <v>15617.769261699999</v>
      </c>
      <c r="I4" s="92">
        <f>SUM(I8,I9,I10,I11)</f>
        <v>16313.892246023697</v>
      </c>
      <c r="L4" s="92">
        <f>SUM(L8,L9,L10,L11)</f>
        <v>17034.403445287637</v>
      </c>
      <c r="O4" s="92">
        <f>SUM(O8,O9,O10,O11)</f>
        <v>17793.172529562045</v>
      </c>
    </row>
    <row r="5" spans="1:17" ht="13.15" customHeight="1" x14ac:dyDescent="0.2">
      <c r="A5" s="104"/>
      <c r="B5" s="114" t="s">
        <v>127</v>
      </c>
      <c r="C5" s="116" t="s">
        <v>128</v>
      </c>
      <c r="D5" s="116"/>
      <c r="E5" s="116"/>
      <c r="F5" s="111" t="s">
        <v>129</v>
      </c>
      <c r="G5" s="112"/>
      <c r="H5" s="113"/>
      <c r="I5" s="111" t="s">
        <v>110</v>
      </c>
      <c r="J5" s="112"/>
      <c r="K5" s="113"/>
      <c r="L5" s="111" t="s">
        <v>111</v>
      </c>
      <c r="M5" s="112"/>
      <c r="N5" s="113"/>
      <c r="O5" s="111" t="s">
        <v>130</v>
      </c>
      <c r="P5" s="112"/>
      <c r="Q5" s="113"/>
    </row>
    <row r="6" spans="1:17" ht="23.45" customHeight="1" x14ac:dyDescent="0.2">
      <c r="A6" s="104"/>
      <c r="B6" s="115"/>
      <c r="C6" s="8" t="s">
        <v>106</v>
      </c>
      <c r="D6" s="68" t="s">
        <v>109</v>
      </c>
      <c r="E6" s="68" t="s">
        <v>108</v>
      </c>
      <c r="F6" s="8" t="s">
        <v>106</v>
      </c>
      <c r="G6" s="68" t="s">
        <v>109</v>
      </c>
      <c r="H6" s="68" t="s">
        <v>108</v>
      </c>
      <c r="I6" s="8" t="s">
        <v>106</v>
      </c>
      <c r="J6" s="68" t="s">
        <v>109</v>
      </c>
      <c r="K6" s="68" t="s">
        <v>108</v>
      </c>
      <c r="L6" s="8" t="s">
        <v>106</v>
      </c>
      <c r="M6" s="68" t="s">
        <v>109</v>
      </c>
      <c r="N6" s="68" t="s">
        <v>108</v>
      </c>
      <c r="O6" s="8" t="s">
        <v>106</v>
      </c>
      <c r="P6" s="68" t="s">
        <v>109</v>
      </c>
      <c r="Q6" s="68" t="s">
        <v>108</v>
      </c>
    </row>
    <row r="7" spans="1:17" ht="14.25" x14ac:dyDescent="0.2">
      <c r="A7" s="50" t="s">
        <v>103</v>
      </c>
      <c r="B7" s="76">
        <f>'ДДН!'!C7</f>
        <v>14318.5</v>
      </c>
      <c r="C7" s="76">
        <f>'ДДН!'!D7</f>
        <v>15122.966899999999</v>
      </c>
      <c r="D7" s="77">
        <v>100</v>
      </c>
      <c r="E7" s="77">
        <f>C7/B7%</f>
        <v>105.6183741313685</v>
      </c>
      <c r="F7" s="76">
        <f>'ДДН!'!E7</f>
        <v>15617.769261699998</v>
      </c>
      <c r="G7" s="77">
        <v>100</v>
      </c>
      <c r="H7" s="77">
        <f>F7/C7%</f>
        <v>103.27186037615408</v>
      </c>
      <c r="I7" s="76">
        <f>'ДДН!'!F7</f>
        <v>16313.892246023697</v>
      </c>
      <c r="J7" s="77">
        <v>100</v>
      </c>
      <c r="K7" s="77">
        <f>I7/F7%</f>
        <v>104.45724976889515</v>
      </c>
      <c r="L7" s="76">
        <f>'ДДН!'!G7</f>
        <v>17034.403445287637</v>
      </c>
      <c r="M7" s="77">
        <v>100</v>
      </c>
      <c r="N7" s="77">
        <f>L7/I7%</f>
        <v>104.41654994650068</v>
      </c>
      <c r="O7" s="76">
        <f>'ДДН!'!H7</f>
        <v>17793.172529562045</v>
      </c>
      <c r="P7" s="77">
        <v>100</v>
      </c>
      <c r="Q7" s="77">
        <f>O7/L7%</f>
        <v>104.45433317762773</v>
      </c>
    </row>
    <row r="8" spans="1:17" ht="18" customHeight="1" x14ac:dyDescent="0.25">
      <c r="A8" s="40" t="s">
        <v>68</v>
      </c>
      <c r="B8" s="61">
        <v>6552.5</v>
      </c>
      <c r="C8" s="61">
        <f>'ДДН!'!D8</f>
        <v>7096.5</v>
      </c>
      <c r="D8" s="69">
        <f>C8/C$7%</f>
        <v>46.92531595767759</v>
      </c>
      <c r="E8" s="69">
        <f t="shared" ref="E8:E24" si="0">C8/B8%</f>
        <v>108.3021747424647</v>
      </c>
      <c r="F8" s="61">
        <f>'ДДН!'!E8</f>
        <v>7452.9</v>
      </c>
      <c r="G8" s="69">
        <f>F8/F$7%</f>
        <v>47.720643551041618</v>
      </c>
      <c r="H8" s="69">
        <f t="shared" ref="H8:H24" si="1">F8/C8%</f>
        <v>105.02219403931514</v>
      </c>
      <c r="I8" s="61">
        <f>'ДДН!'!F8</f>
        <v>8011.9</v>
      </c>
      <c r="J8" s="69">
        <f>I8/I$7%</f>
        <v>49.11090424759179</v>
      </c>
      <c r="K8" s="69">
        <f t="shared" ref="K8:K24" si="2">I8/F8%</f>
        <v>107.50043607186464</v>
      </c>
      <c r="L8" s="61">
        <f>'ДДН!'!G8</f>
        <v>8573.1</v>
      </c>
      <c r="M8" s="69">
        <f>L8/L$7%</f>
        <v>50.328149309928698</v>
      </c>
      <c r="N8" s="69">
        <f t="shared" ref="N8:N11" si="3">L8/I8%</f>
        <v>107.00458068622923</v>
      </c>
      <c r="O8" s="61">
        <f>'ДДН!'!H8</f>
        <v>9173.6</v>
      </c>
      <c r="P8" s="69">
        <f>O8/O$7%</f>
        <v>51.556854095348875</v>
      </c>
      <c r="Q8" s="69">
        <f t="shared" ref="Q8:Q11" si="4">O8/L8%</f>
        <v>107.0044674621782</v>
      </c>
    </row>
    <row r="9" spans="1:17" ht="42.75" x14ac:dyDescent="0.25">
      <c r="A9" s="41" t="s">
        <v>69</v>
      </c>
      <c r="B9" s="61">
        <v>1620.7</v>
      </c>
      <c r="C9" s="61">
        <f>'ДДН!'!D9</f>
        <v>1714.3</v>
      </c>
      <c r="D9" s="69">
        <f t="shared" ref="D9:D22" si="5">C9/C$7%</f>
        <v>11.33573862414524</v>
      </c>
      <c r="E9" s="69">
        <f t="shared" si="0"/>
        <v>105.77528228543221</v>
      </c>
      <c r="F9" s="61">
        <f>'ДДН!'!E9</f>
        <v>1731.4</v>
      </c>
      <c r="G9" s="69">
        <f t="shared" ref="G9:G22" si="6">F9/F$7%</f>
        <v>11.086090279525214</v>
      </c>
      <c r="H9" s="69">
        <f t="shared" si="1"/>
        <v>100.99749168756927</v>
      </c>
      <c r="I9" s="61">
        <f>'ДДН!'!F9</f>
        <v>1748.8</v>
      </c>
      <c r="J9" s="69">
        <f t="shared" ref="J9:J22" si="7">I9/I$7%</f>
        <v>10.719698117573675</v>
      </c>
      <c r="K9" s="69">
        <f t="shared" si="2"/>
        <v>101.00496707866466</v>
      </c>
      <c r="L9" s="61">
        <f>'ДДН!'!G9</f>
        <v>1783.7</v>
      </c>
      <c r="M9" s="69">
        <f t="shared" ref="M9:M22" si="8">L9/L$7%</f>
        <v>10.471162114534978</v>
      </c>
      <c r="N9" s="69">
        <f t="shared" si="3"/>
        <v>101.99565416285454</v>
      </c>
      <c r="O9" s="61">
        <f>'ДДН!'!H9</f>
        <v>1819.4</v>
      </c>
      <c r="P9" s="69">
        <f t="shared" ref="P9:P22" si="9">O9/O$7%</f>
        <v>10.22527037815882</v>
      </c>
      <c r="Q9" s="69">
        <f t="shared" si="4"/>
        <v>102.0014576442227</v>
      </c>
    </row>
    <row r="10" spans="1:17" ht="15" x14ac:dyDescent="0.25">
      <c r="A10" s="40" t="s">
        <v>70</v>
      </c>
      <c r="B10" s="61">
        <v>2553.4</v>
      </c>
      <c r="C10" s="61">
        <f>'ДДН!'!D10</f>
        <v>2989.3213000000001</v>
      </c>
      <c r="D10" s="69">
        <f t="shared" si="5"/>
        <v>19.766764813854085</v>
      </c>
      <c r="E10" s="69">
        <f t="shared" si="0"/>
        <v>117.07219002114826</v>
      </c>
      <c r="F10" s="61">
        <f>'ДДН!'!E10</f>
        <v>3062.0371473</v>
      </c>
      <c r="G10" s="69">
        <f t="shared" si="6"/>
        <v>19.606110808725681</v>
      </c>
      <c r="H10" s="69">
        <f t="shared" si="1"/>
        <v>102.43252029482412</v>
      </c>
      <c r="I10" s="61">
        <f>'ДДН!'!F10</f>
        <v>3136.3295613932996</v>
      </c>
      <c r="J10" s="69">
        <f t="shared" si="7"/>
        <v>19.224900557730113</v>
      </c>
      <c r="K10" s="69">
        <f t="shared" si="2"/>
        <v>102.42624143729962</v>
      </c>
      <c r="L10" s="61">
        <f>'ДДН!'!G10</f>
        <v>3212.5424472665586</v>
      </c>
      <c r="M10" s="69">
        <f t="shared" si="8"/>
        <v>18.859142661407788</v>
      </c>
      <c r="N10" s="69">
        <f t="shared" si="3"/>
        <v>102.43000247204256</v>
      </c>
      <c r="O10" s="61">
        <f>'ДДН!'!H10</f>
        <v>3290.52080343534</v>
      </c>
      <c r="P10" s="69">
        <f t="shared" si="9"/>
        <v>18.493165274311718</v>
      </c>
      <c r="Q10" s="69">
        <f t="shared" si="4"/>
        <v>102.42730975384093</v>
      </c>
    </row>
    <row r="11" spans="1:17" ht="15" x14ac:dyDescent="0.25">
      <c r="A11" s="40" t="s">
        <v>122</v>
      </c>
      <c r="B11" s="61">
        <v>3226.9</v>
      </c>
      <c r="C11" s="61">
        <f>'ДДН!'!D11</f>
        <v>3322.8455999999996</v>
      </c>
      <c r="D11" s="69">
        <f t="shared" si="5"/>
        <v>21.972180604323082</v>
      </c>
      <c r="E11" s="69">
        <f t="shared" si="0"/>
        <v>102.97330564938486</v>
      </c>
      <c r="F11" s="61">
        <f>'ДДН!'!E11</f>
        <v>3371.4321143999996</v>
      </c>
      <c r="G11" s="69">
        <f t="shared" si="6"/>
        <v>21.587155360707506</v>
      </c>
      <c r="H11" s="69">
        <f t="shared" si="1"/>
        <v>101.46219596841937</v>
      </c>
      <c r="I11" s="61">
        <f>'ДДН!'!F11</f>
        <v>3416.8626846304001</v>
      </c>
      <c r="J11" s="69">
        <f t="shared" si="7"/>
        <v>20.944497077104433</v>
      </c>
      <c r="K11" s="69">
        <f t="shared" si="2"/>
        <v>101.34751549753466</v>
      </c>
      <c r="L11" s="61">
        <f>'ДДН!'!G11</f>
        <v>3465.0609980210784</v>
      </c>
      <c r="M11" s="69">
        <f t="shared" si="8"/>
        <v>20.341545914128538</v>
      </c>
      <c r="N11" s="69">
        <f t="shared" si="3"/>
        <v>101.41060141537095</v>
      </c>
      <c r="O11" s="61">
        <f>'ДДН!'!H11</f>
        <v>3509.6517261267049</v>
      </c>
      <c r="P11" s="69">
        <f t="shared" si="9"/>
        <v>19.724710252180589</v>
      </c>
      <c r="Q11" s="69">
        <f t="shared" si="4"/>
        <v>101.28686704595079</v>
      </c>
    </row>
    <row r="12" spans="1:17" ht="15" x14ac:dyDescent="0.25">
      <c r="A12" s="40"/>
      <c r="B12" s="61"/>
      <c r="C12" s="61"/>
      <c r="D12" s="69"/>
      <c r="E12" s="69"/>
      <c r="F12" s="61"/>
      <c r="G12" s="69"/>
      <c r="H12" s="69"/>
      <c r="I12" s="61"/>
      <c r="J12" s="69"/>
      <c r="K12" s="69"/>
      <c r="L12" s="61"/>
      <c r="M12" s="69"/>
      <c r="N12" s="69"/>
      <c r="O12" s="61"/>
      <c r="P12" s="69"/>
      <c r="Q12" s="69"/>
    </row>
    <row r="13" spans="1:17" ht="14.25" x14ac:dyDescent="0.2">
      <c r="A13" s="50" t="s">
        <v>104</v>
      </c>
      <c r="B13" s="76">
        <f>'ДДН!'!C13</f>
        <v>24587.7</v>
      </c>
      <c r="C13" s="76">
        <f>'ДДН!'!D13</f>
        <v>26010</v>
      </c>
      <c r="D13" s="77">
        <f t="shared" si="5"/>
        <v>171.99006102433512</v>
      </c>
      <c r="E13" s="77">
        <f t="shared" si="0"/>
        <v>105.78459961688161</v>
      </c>
      <c r="F13" s="76">
        <f>'ДДН!'!E13</f>
        <v>25575.424000000003</v>
      </c>
      <c r="G13" s="77">
        <f t="shared" si="6"/>
        <v>163.75849566890139</v>
      </c>
      <c r="H13" s="77">
        <f t="shared" si="1"/>
        <v>98.329196462898892</v>
      </c>
      <c r="I13" s="76">
        <f>'ДДН!'!F13</f>
        <v>27678.413919999999</v>
      </c>
      <c r="J13" s="77">
        <f t="shared" si="7"/>
        <v>169.66162030858243</v>
      </c>
      <c r="K13" s="77">
        <f t="shared" si="2"/>
        <v>108.22269816523861</v>
      </c>
      <c r="L13" s="76">
        <f>'ДДН!'!G13</f>
        <v>29666.103033599997</v>
      </c>
      <c r="M13" s="77">
        <f t="shared" si="8"/>
        <v>174.154047301297</v>
      </c>
      <c r="N13" s="77">
        <f t="shared" ref="N13:N19" si="10">L13/I13%</f>
        <v>107.18136927695747</v>
      </c>
      <c r="O13" s="76">
        <f>'ДДН!'!H13</f>
        <v>31916.935276288004</v>
      </c>
      <c r="P13" s="77">
        <f t="shared" si="9"/>
        <v>179.37742818634715</v>
      </c>
      <c r="Q13" s="77">
        <f t="shared" ref="Q13:Q19" si="11">O13/L13%</f>
        <v>107.58721912392303</v>
      </c>
    </row>
    <row r="14" spans="1:17" ht="15" x14ac:dyDescent="0.25">
      <c r="A14" s="40" t="s">
        <v>81</v>
      </c>
      <c r="B14" s="61">
        <f>'ДДН!'!C14</f>
        <v>23418.7</v>
      </c>
      <c r="C14" s="61">
        <f>'ДДН!'!D14</f>
        <v>24676.9</v>
      </c>
      <c r="D14" s="69">
        <f t="shared" si="5"/>
        <v>163.17499180666726</v>
      </c>
      <c r="E14" s="69">
        <f t="shared" si="0"/>
        <v>105.37262956526195</v>
      </c>
      <c r="F14" s="61">
        <f>'ДДН!'!E14</f>
        <v>24248.724000000002</v>
      </c>
      <c r="G14" s="69">
        <f t="shared" si="6"/>
        <v>155.26368454850976</v>
      </c>
      <c r="H14" s="69">
        <f t="shared" si="1"/>
        <v>98.264871195328425</v>
      </c>
      <c r="I14" s="61">
        <f>'ДДН!'!F14</f>
        <v>26285.913919999999</v>
      </c>
      <c r="J14" s="69">
        <f t="shared" si="7"/>
        <v>161.12595034705376</v>
      </c>
      <c r="K14" s="69">
        <f t="shared" si="2"/>
        <v>108.40122523560414</v>
      </c>
      <c r="L14" s="61">
        <f>'ДДН!'!G14</f>
        <v>28190.203033599999</v>
      </c>
      <c r="M14" s="69">
        <f t="shared" si="8"/>
        <v>165.489816676841</v>
      </c>
      <c r="N14" s="69">
        <f t="shared" si="10"/>
        <v>107.24452312898694</v>
      </c>
      <c r="O14" s="61">
        <f>'ДДН!'!H14</f>
        <v>30351.035276288003</v>
      </c>
      <c r="P14" s="69">
        <f t="shared" si="9"/>
        <v>170.57686157913656</v>
      </c>
      <c r="Q14" s="69">
        <f t="shared" si="11"/>
        <v>107.66518864767487</v>
      </c>
    </row>
    <row r="15" spans="1:17" ht="15" x14ac:dyDescent="0.25">
      <c r="A15" s="44" t="s">
        <v>82</v>
      </c>
      <c r="B15" s="61">
        <v>20858.3</v>
      </c>
      <c r="C15" s="61">
        <f>'ДДН!'!D15</f>
        <v>21945.7</v>
      </c>
      <c r="D15" s="69">
        <f t="shared" si="5"/>
        <v>145.11504353024802</v>
      </c>
      <c r="E15" s="69">
        <f t="shared" si="0"/>
        <v>105.21327241433866</v>
      </c>
      <c r="F15" s="61">
        <f>'ДДН!'!E15</f>
        <v>21598.9</v>
      </c>
      <c r="G15" s="69">
        <f t="shared" si="6"/>
        <v>138.29695930370633</v>
      </c>
      <c r="H15" s="69">
        <f t="shared" si="1"/>
        <v>98.419735984725946</v>
      </c>
      <c r="I15" s="61">
        <f>'ДДН!'!F15</f>
        <v>23361.1</v>
      </c>
      <c r="J15" s="69">
        <f t="shared" si="7"/>
        <v>143.1975867420233</v>
      </c>
      <c r="K15" s="69">
        <f t="shared" si="2"/>
        <v>108.15874882517164</v>
      </c>
      <c r="L15" s="61">
        <f>'ДДН!'!G15</f>
        <v>25024.5</v>
      </c>
      <c r="M15" s="69">
        <f t="shared" si="8"/>
        <v>146.90564351358444</v>
      </c>
      <c r="N15" s="69">
        <f t="shared" si="10"/>
        <v>107.12038388603277</v>
      </c>
      <c r="O15" s="61">
        <f>'ДДН!'!H15</f>
        <v>26936.400000000001</v>
      </c>
      <c r="P15" s="69">
        <f t="shared" si="9"/>
        <v>151.38615643302035</v>
      </c>
      <c r="Q15" s="69">
        <f t="shared" si="11"/>
        <v>107.64011268956423</v>
      </c>
    </row>
    <row r="16" spans="1:17" ht="15" x14ac:dyDescent="0.25">
      <c r="A16" s="51" t="s">
        <v>83</v>
      </c>
      <c r="B16" s="61">
        <v>2352.4</v>
      </c>
      <c r="C16" s="61">
        <f>'ДДН!'!D16</f>
        <v>2470.9</v>
      </c>
      <c r="D16" s="69">
        <f t="shared" si="5"/>
        <v>16.338725174357158</v>
      </c>
      <c r="E16" s="69">
        <f t="shared" si="0"/>
        <v>105.03740860397892</v>
      </c>
      <c r="F16" s="61">
        <f>'ДДН!'!E16</f>
        <v>2368.6999999999998</v>
      </c>
      <c r="G16" s="69">
        <f t="shared" si="6"/>
        <v>15.16669865144471</v>
      </c>
      <c r="H16" s="69">
        <f t="shared" si="1"/>
        <v>95.863855275405712</v>
      </c>
      <c r="I16" s="61">
        <f>'ДДН!'!F16</f>
        <v>2621.1999999999998</v>
      </c>
      <c r="J16" s="69">
        <f t="shared" si="7"/>
        <v>16.067287686290094</v>
      </c>
      <c r="K16" s="69">
        <f t="shared" si="2"/>
        <v>110.65985561700511</v>
      </c>
      <c r="L16" s="61">
        <f>'ДДН!'!G16</f>
        <v>2837.8</v>
      </c>
      <c r="M16" s="69">
        <f t="shared" si="8"/>
        <v>16.659227363697575</v>
      </c>
      <c r="N16" s="69">
        <f t="shared" si="10"/>
        <v>108.26339081336793</v>
      </c>
      <c r="O16" s="61">
        <f>'ДДН!'!H16</f>
        <v>3060.5</v>
      </c>
      <c r="P16" s="69">
        <f t="shared" si="9"/>
        <v>17.200417715925614</v>
      </c>
      <c r="Q16" s="69">
        <f t="shared" si="11"/>
        <v>107.84762844456974</v>
      </c>
    </row>
    <row r="17" spans="1:17" ht="28.5" x14ac:dyDescent="0.25">
      <c r="A17" s="40" t="s">
        <v>85</v>
      </c>
      <c r="B17" s="61">
        <f>'ДДН!'!C17</f>
        <v>1036.5999999999999</v>
      </c>
      <c r="C17" s="61">
        <f>'ДДН!'!D17</f>
        <v>1212.5999999999999</v>
      </c>
      <c r="D17" s="69">
        <f t="shared" si="5"/>
        <v>8.0182678968899932</v>
      </c>
      <c r="E17" s="69">
        <f t="shared" si="0"/>
        <v>116.97858383175766</v>
      </c>
      <c r="F17" s="61">
        <f>'ДДН!'!E17</f>
        <v>1211.0000000000002</v>
      </c>
      <c r="G17" s="69">
        <f t="shared" si="6"/>
        <v>7.7539882918476586</v>
      </c>
      <c r="H17" s="69">
        <f t="shared" si="1"/>
        <v>99.868052119412852</v>
      </c>
      <c r="I17" s="61">
        <f>'ДДН!'!F17</f>
        <v>1282.3000000000002</v>
      </c>
      <c r="J17" s="69">
        <f t="shared" si="7"/>
        <v>7.8601720586486303</v>
      </c>
      <c r="K17" s="69">
        <f t="shared" si="2"/>
        <v>105.88769611890999</v>
      </c>
      <c r="L17" s="61">
        <f>'ДДН!'!G17</f>
        <v>1366.8</v>
      </c>
      <c r="M17" s="69">
        <f t="shared" si="8"/>
        <v>8.0237620553604341</v>
      </c>
      <c r="N17" s="69">
        <f t="shared" si="10"/>
        <v>106.58972159401074</v>
      </c>
      <c r="O17" s="61">
        <f>'ДДН!'!H17</f>
        <v>1456.8999999999999</v>
      </c>
      <c r="P17" s="69">
        <f t="shared" si="9"/>
        <v>8.1879720863689034</v>
      </c>
      <c r="Q17" s="69">
        <f t="shared" si="11"/>
        <v>106.59203980099502</v>
      </c>
    </row>
    <row r="18" spans="1:17" ht="15" x14ac:dyDescent="0.25">
      <c r="A18" s="44" t="s">
        <v>117</v>
      </c>
      <c r="B18" s="61">
        <v>947.3</v>
      </c>
      <c r="C18" s="61">
        <f>'ДДН!'!D18</f>
        <v>1122.9000000000001</v>
      </c>
      <c r="D18" s="69">
        <f t="shared" si="5"/>
        <v>7.4251303161947675</v>
      </c>
      <c r="E18" s="69">
        <f t="shared" ref="E18" si="12">C18/B18%</f>
        <v>118.53689433125729</v>
      </c>
      <c r="F18" s="61">
        <f>'ДДН!'!E18</f>
        <v>1120.4000000000001</v>
      </c>
      <c r="G18" s="69">
        <f t="shared" si="6"/>
        <v>7.173879836652449</v>
      </c>
      <c r="H18" s="69">
        <f t="shared" si="1"/>
        <v>99.777362187193873</v>
      </c>
      <c r="I18" s="61">
        <f>'ДДН!'!F18</f>
        <v>1191.2</v>
      </c>
      <c r="J18" s="69">
        <f t="shared" si="7"/>
        <v>7.3017522859410802</v>
      </c>
      <c r="K18" s="69">
        <f t="shared" si="2"/>
        <v>106.31917172438415</v>
      </c>
      <c r="L18" s="61">
        <f>'ДДН!'!G18</f>
        <v>1275</v>
      </c>
      <c r="M18" s="69">
        <f t="shared" si="8"/>
        <v>7.4848526635824948</v>
      </c>
      <c r="N18" s="69">
        <f t="shared" si="10"/>
        <v>107.03492276695768</v>
      </c>
      <c r="O18" s="61">
        <f>'ДДН!'!H18</f>
        <v>1364.6</v>
      </c>
      <c r="P18" s="69">
        <f t="shared" si="9"/>
        <v>7.6692337902800505</v>
      </c>
      <c r="Q18" s="69">
        <f t="shared" si="11"/>
        <v>107.02745098039215</v>
      </c>
    </row>
    <row r="19" spans="1:17" ht="15" x14ac:dyDescent="0.25">
      <c r="A19" s="40" t="s">
        <v>90</v>
      </c>
      <c r="B19" s="61">
        <v>132.4</v>
      </c>
      <c r="C19" s="61">
        <f>'ДДН!'!D19</f>
        <v>120.5</v>
      </c>
      <c r="D19" s="69">
        <f t="shared" si="5"/>
        <v>0.79680132077786936</v>
      </c>
      <c r="E19" s="69">
        <f t="shared" si="0"/>
        <v>91.012084592145015</v>
      </c>
      <c r="F19" s="61">
        <f>'ДДН!'!E19</f>
        <v>115.7</v>
      </c>
      <c r="G19" s="69">
        <f t="shared" si="6"/>
        <v>0.74082282854399173</v>
      </c>
      <c r="H19" s="69">
        <f t="shared" si="1"/>
        <v>96.016597510373444</v>
      </c>
      <c r="I19" s="61">
        <f>'ДДН!'!F19</f>
        <v>110.2</v>
      </c>
      <c r="J19" s="69">
        <f t="shared" si="7"/>
        <v>0.67549790288004286</v>
      </c>
      <c r="K19" s="69">
        <f t="shared" si="2"/>
        <v>95.246326707000861</v>
      </c>
      <c r="L19" s="61">
        <f>'ДДН!'!G19</f>
        <v>109.1</v>
      </c>
      <c r="M19" s="69">
        <f t="shared" si="8"/>
        <v>0.64046856909556871</v>
      </c>
      <c r="N19" s="69">
        <f t="shared" si="10"/>
        <v>99.001814882032662</v>
      </c>
      <c r="O19" s="61">
        <f>'ДДН!'!H19</f>
        <v>109</v>
      </c>
      <c r="P19" s="69">
        <f t="shared" si="9"/>
        <v>0.61259452084165722</v>
      </c>
      <c r="Q19" s="69">
        <f t="shared" si="11"/>
        <v>99.908340971585702</v>
      </c>
    </row>
    <row r="20" spans="1:17" ht="15" x14ac:dyDescent="0.25">
      <c r="A20" s="40"/>
      <c r="B20" s="61"/>
      <c r="C20" s="61"/>
      <c r="D20" s="69"/>
      <c r="E20" s="69"/>
      <c r="F20" s="61"/>
      <c r="G20" s="69"/>
      <c r="H20" s="69"/>
      <c r="I20" s="61"/>
      <c r="J20" s="69"/>
      <c r="K20" s="69"/>
      <c r="L20" s="61"/>
      <c r="M20" s="69"/>
      <c r="N20" s="69"/>
      <c r="O20" s="61"/>
      <c r="P20" s="69"/>
      <c r="Q20" s="69"/>
    </row>
    <row r="21" spans="1:17" ht="14.25" x14ac:dyDescent="0.2">
      <c r="A21" s="52" t="s">
        <v>105</v>
      </c>
      <c r="B21" s="76">
        <f>'ДДН!'!C21</f>
        <v>-10269.199999999999</v>
      </c>
      <c r="C21" s="76">
        <f>'ДДН!'!D21</f>
        <v>-10887</v>
      </c>
      <c r="D21" s="77">
        <f t="shared" si="5"/>
        <v>-71.989842151939115</v>
      </c>
      <c r="E21" s="77">
        <f t="shared" si="0"/>
        <v>106.01604798815877</v>
      </c>
      <c r="F21" s="76">
        <f>'ДДН!'!E21</f>
        <v>-9957.6671999999999</v>
      </c>
      <c r="G21" s="77">
        <f t="shared" si="6"/>
        <v>-63.758575460706396</v>
      </c>
      <c r="H21" s="77">
        <f t="shared" si="1"/>
        <v>91.463830256268935</v>
      </c>
      <c r="I21" s="76">
        <f>'ДДН!'!F21</f>
        <v>-11364.4818944</v>
      </c>
      <c r="J21" s="77">
        <f t="shared" si="7"/>
        <v>-69.661376469922104</v>
      </c>
      <c r="K21" s="77">
        <f t="shared" si="2"/>
        <v>114.12795453135851</v>
      </c>
      <c r="L21" s="76">
        <f>'ДДН!'!G21</f>
        <v>-12631.736152908799</v>
      </c>
      <c r="M21" s="77">
        <f t="shared" si="8"/>
        <v>-74.15426195276136</v>
      </c>
      <c r="N21" s="77">
        <f t="shared" ref="N21:N22" si="13">L21/I21%</f>
        <v>111.15100776510768</v>
      </c>
      <c r="O21" s="76">
        <f>'ДДН!'!H21</f>
        <v>-14123.721632860057</v>
      </c>
      <c r="P21" s="77">
        <f t="shared" si="9"/>
        <v>-79.377197120943634</v>
      </c>
      <c r="Q21" s="77">
        <f t="shared" ref="Q21:Q22" si="14">O21/L21%</f>
        <v>111.81140471816843</v>
      </c>
    </row>
    <row r="22" spans="1:17" s="74" customFormat="1" ht="45" x14ac:dyDescent="0.25">
      <c r="A22" s="78" t="s">
        <v>118</v>
      </c>
      <c r="B22" s="61">
        <f>'ДДН!'!C22</f>
        <v>-10672.4</v>
      </c>
      <c r="C22" s="61">
        <f>'ДДН!'!D22</f>
        <v>-11315.3</v>
      </c>
      <c r="D22" s="69">
        <f t="shared" si="5"/>
        <v>-74.821958381724684</v>
      </c>
      <c r="E22" s="69">
        <f t="shared" ref="E22" si="15">C22/B22%</f>
        <v>106.02394962707545</v>
      </c>
      <c r="F22" s="61">
        <f>'ДДН!'!E22</f>
        <v>-10390.6</v>
      </c>
      <c r="G22" s="69">
        <f t="shared" si="6"/>
        <v>-66.530628195930859</v>
      </c>
      <c r="H22" s="69">
        <f t="shared" si="1"/>
        <v>91.827879066396832</v>
      </c>
      <c r="I22" s="61">
        <f>'ДДН!'!F22</f>
        <v>-11800.8</v>
      </c>
      <c r="J22" s="69">
        <f t="shared" si="7"/>
        <v>-72.33589521149554</v>
      </c>
      <c r="K22" s="69">
        <f t="shared" si="2"/>
        <v>113.57188227821298</v>
      </c>
      <c r="L22" s="61">
        <f>'ДДН!'!G22</f>
        <v>-13072.1</v>
      </c>
      <c r="M22" s="69">
        <f t="shared" si="8"/>
        <v>-76.739405885189598</v>
      </c>
      <c r="N22" s="69">
        <f t="shared" si="13"/>
        <v>110.77299844078368</v>
      </c>
      <c r="O22" s="61">
        <f>'ДДН!'!H22</f>
        <v>-14567.5</v>
      </c>
      <c r="P22" s="69">
        <f t="shared" si="9"/>
        <v>-81.871290663860933</v>
      </c>
      <c r="Q22" s="69">
        <f t="shared" si="14"/>
        <v>111.43963096977532</v>
      </c>
    </row>
    <row r="23" spans="1:17" ht="15" x14ac:dyDescent="0.25">
      <c r="A23" s="40"/>
      <c r="B23" s="61"/>
      <c r="C23" s="61"/>
      <c r="D23" s="69"/>
      <c r="E23" s="69"/>
      <c r="F23" s="61"/>
      <c r="G23" s="61"/>
      <c r="H23" s="69"/>
      <c r="I23" s="61"/>
      <c r="J23" s="61"/>
      <c r="K23" s="69"/>
      <c r="L23" s="61"/>
      <c r="M23" s="61"/>
      <c r="N23" s="69"/>
      <c r="O23" s="61"/>
      <c r="P23" s="61"/>
      <c r="Q23" s="69"/>
    </row>
    <row r="24" spans="1:17" ht="30" x14ac:dyDescent="0.25">
      <c r="A24" s="56" t="s">
        <v>112</v>
      </c>
      <c r="B24" s="70">
        <f>'ДДН!'!C24</f>
        <v>34.5</v>
      </c>
      <c r="C24" s="61">
        <f>'ДДН!'!D24</f>
        <v>35.1</v>
      </c>
      <c r="D24" s="69" t="s">
        <v>116</v>
      </c>
      <c r="E24" s="69">
        <f t="shared" si="0"/>
        <v>101.73913043478262</v>
      </c>
      <c r="F24" s="61">
        <f>'ДДН!'!E24</f>
        <v>35.5</v>
      </c>
      <c r="G24" s="69" t="s">
        <v>116</v>
      </c>
      <c r="H24" s="69">
        <f t="shared" si="1"/>
        <v>101.13960113960113</v>
      </c>
      <c r="I24" s="61">
        <f>'ДДН!'!F24</f>
        <v>36.299999999999997</v>
      </c>
      <c r="J24" s="69" t="s">
        <v>116</v>
      </c>
      <c r="K24" s="69">
        <f t="shared" si="2"/>
        <v>102.25352112676056</v>
      </c>
      <c r="L24" s="61">
        <f>'ДДН!'!G24</f>
        <v>36.799999999999997</v>
      </c>
      <c r="M24" s="69" t="s">
        <v>116</v>
      </c>
      <c r="N24" s="69">
        <f t="shared" ref="N24" si="16">L24/I24%</f>
        <v>101.37741046831955</v>
      </c>
      <c r="O24" s="61">
        <f>'ДДН!'!H24</f>
        <v>37.299999999999997</v>
      </c>
      <c r="P24" s="69" t="s">
        <v>116</v>
      </c>
      <c r="Q24" s="69">
        <f t="shared" ref="Q24" si="17">O24/L24%</f>
        <v>101.35869565217391</v>
      </c>
    </row>
    <row r="25" spans="1:17" ht="30" x14ac:dyDescent="0.25">
      <c r="A25" s="57" t="s">
        <v>113</v>
      </c>
      <c r="B25" s="88">
        <f>'ДДН!'!C25</f>
        <v>34585.748792270526</v>
      </c>
      <c r="C25" s="89">
        <f>'ДДН!'!D25</f>
        <v>35904.479819563152</v>
      </c>
      <c r="D25" s="71">
        <f>C4/C24/12*1000</f>
        <v>35904.479819563152</v>
      </c>
      <c r="E25" s="71">
        <f>C25-D25</f>
        <v>0</v>
      </c>
      <c r="F25" s="89">
        <f>'ДДН!'!E25</f>
        <v>36661.430191784035</v>
      </c>
      <c r="G25" s="71">
        <f>F4/F24/12*1000</f>
        <v>36661.430191784035</v>
      </c>
      <c r="H25" s="71">
        <f>F25-G25</f>
        <v>0</v>
      </c>
      <c r="I25" s="89">
        <f>'ДДН!'!F25</f>
        <v>37451.543264517219</v>
      </c>
      <c r="J25" s="71">
        <f>I4/I24/12*1000</f>
        <v>37451.543264517211</v>
      </c>
      <c r="K25" s="71">
        <f>I25-J25</f>
        <v>0</v>
      </c>
      <c r="L25" s="89">
        <f>'ДДН!'!G25</f>
        <v>38574.283164147739</v>
      </c>
      <c r="M25" s="71">
        <f>L4/L24/12*1000</f>
        <v>38574.283164147731</v>
      </c>
      <c r="N25" s="71">
        <f>L25-M25</f>
        <v>0</v>
      </c>
      <c r="O25" s="89">
        <f>'ДДН!'!H25</f>
        <v>39752.396178646217</v>
      </c>
      <c r="P25" s="71">
        <f>O4/O24/12*1000</f>
        <v>39752.396178646217</v>
      </c>
      <c r="Q25" s="71">
        <f>O25-P25</f>
        <v>0</v>
      </c>
    </row>
    <row r="26" spans="1:17" ht="15" x14ac:dyDescent="0.25">
      <c r="A26" s="40"/>
      <c r="B26" s="61"/>
      <c r="C26" s="61"/>
      <c r="D26" s="69"/>
      <c r="E26" s="69"/>
      <c r="F26" s="61"/>
      <c r="G26" s="69"/>
      <c r="H26" s="69"/>
      <c r="I26" s="61"/>
      <c r="J26" s="69"/>
      <c r="K26" s="69"/>
      <c r="L26" s="61"/>
      <c r="M26" s="69"/>
      <c r="N26" s="69"/>
      <c r="O26" s="61"/>
      <c r="P26" s="69"/>
      <c r="Q26" s="69"/>
    </row>
    <row r="27" spans="1:17" ht="15" x14ac:dyDescent="0.2">
      <c r="A27" s="18" t="s">
        <v>114</v>
      </c>
      <c r="B27" s="62">
        <f>'ДДН!'!C27</f>
        <v>107.9</v>
      </c>
      <c r="C27" s="63">
        <f>'ДДН!'!D27</f>
        <v>101.16702503004646</v>
      </c>
      <c r="D27" s="72">
        <f>E7/C28%</f>
        <v>101.16702503004645</v>
      </c>
      <c r="E27" s="72">
        <f>C27-D27</f>
        <v>0</v>
      </c>
      <c r="F27" s="63">
        <f>'ДДН!'!E27</f>
        <v>99.683262911345665</v>
      </c>
      <c r="G27" s="72">
        <f>H7/F28%</f>
        <v>99.683262911345636</v>
      </c>
      <c r="H27" s="72">
        <f>F27-G27</f>
        <v>0</v>
      </c>
      <c r="I27" s="63">
        <f>'ДДН!'!F27</f>
        <v>100.92487900376341</v>
      </c>
      <c r="J27" s="72">
        <f>K7/I28%</f>
        <v>100.92487900376344</v>
      </c>
      <c r="K27" s="72">
        <f>I27-J27</f>
        <v>0</v>
      </c>
      <c r="L27" s="63">
        <f>'ДДН!'!G27</f>
        <v>100.4005287947122</v>
      </c>
      <c r="M27" s="72">
        <f>N7/L28%</f>
        <v>100.40052879471219</v>
      </c>
      <c r="N27" s="72">
        <f>L27-M27</f>
        <v>0</v>
      </c>
      <c r="O27" s="63">
        <f>'ДДН!'!H27</f>
        <v>100.53352567625382</v>
      </c>
      <c r="P27" s="72">
        <f>Q7/O28%</f>
        <v>100.53352567625382</v>
      </c>
      <c r="Q27" s="72">
        <f>O27-P27</f>
        <v>0</v>
      </c>
    </row>
    <row r="28" spans="1:17" ht="25.5" x14ac:dyDescent="0.25">
      <c r="A28" s="9" t="s">
        <v>115</v>
      </c>
      <c r="B28" s="73">
        <f>'ДДН!'!C28</f>
        <v>102.5</v>
      </c>
      <c r="C28" s="73">
        <f>'ДДН!'!D28</f>
        <v>104.4</v>
      </c>
      <c r="D28" s="69" t="s">
        <v>116</v>
      </c>
      <c r="E28" s="69" t="s">
        <v>116</v>
      </c>
      <c r="F28" s="73">
        <f>'ДДН!'!E28</f>
        <v>103.6</v>
      </c>
      <c r="G28" s="69" t="s">
        <v>116</v>
      </c>
      <c r="H28" s="69" t="s">
        <v>116</v>
      </c>
      <c r="I28" s="73">
        <f>'ДДН!'!F28</f>
        <v>103.5</v>
      </c>
      <c r="J28" s="69" t="s">
        <v>116</v>
      </c>
      <c r="K28" s="69" t="s">
        <v>116</v>
      </c>
      <c r="L28" s="73">
        <f>'ДДН!'!G28</f>
        <v>104</v>
      </c>
      <c r="M28" s="69" t="s">
        <v>116</v>
      </c>
      <c r="N28" s="69" t="s">
        <v>116</v>
      </c>
      <c r="O28" s="73">
        <f>'ДДН!'!H28</f>
        <v>103.9</v>
      </c>
      <c r="P28" s="69" t="s">
        <v>116</v>
      </c>
      <c r="Q28" s="69" t="s">
        <v>116</v>
      </c>
    </row>
  </sheetData>
  <mergeCells count="7"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629921259842521" bottom="0.74803149606299213" header="0.86614173228346458" footer="0.31496062992125984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workbookViewId="0">
      <selection activeCell="A31" sqref="A31:XFD31"/>
    </sheetView>
  </sheetViews>
  <sheetFormatPr defaultRowHeight="12.75" x14ac:dyDescent="0.2"/>
  <cols>
    <col min="1" max="1" width="5.140625" customWidth="1"/>
    <col min="2" max="2" width="17.28515625" customWidth="1"/>
    <col min="3" max="3" width="13.28515625" customWidth="1"/>
    <col min="4" max="4" width="13.85546875" customWidth="1"/>
    <col min="5" max="5" width="12.5703125" customWidth="1"/>
    <col min="6" max="7" width="14.7109375" customWidth="1"/>
    <col min="9" max="9" width="5.140625" customWidth="1"/>
    <col min="10" max="10" width="17.28515625" customWidth="1"/>
    <col min="11" max="11" width="13.28515625" customWidth="1"/>
    <col min="12" max="12" width="13.85546875" customWidth="1"/>
    <col min="13" max="13" width="12.5703125" customWidth="1"/>
    <col min="14" max="15" width="14.7109375" customWidth="1"/>
    <col min="16" max="17" width="2.7109375" customWidth="1"/>
    <col min="18" max="18" width="21.7109375" customWidth="1"/>
    <col min="19" max="19" width="15.140625" customWidth="1"/>
    <col min="20" max="20" width="15.85546875" customWidth="1"/>
    <col min="21" max="21" width="13.42578125" customWidth="1"/>
    <col min="22" max="22" width="12.7109375" customWidth="1"/>
    <col min="23" max="23" width="12.85546875" customWidth="1"/>
    <col min="24" max="24" width="3.28515625" customWidth="1"/>
    <col min="25" max="25" width="4" customWidth="1"/>
  </cols>
  <sheetData>
    <row r="1" spans="1:25" x14ac:dyDescent="0.2">
      <c r="A1" s="26"/>
      <c r="B1" s="93"/>
      <c r="C1" s="27"/>
      <c r="D1" s="60" t="s">
        <v>57</v>
      </c>
      <c r="I1" s="26"/>
      <c r="J1" s="93"/>
      <c r="K1" s="27"/>
      <c r="L1" s="60" t="s">
        <v>57</v>
      </c>
      <c r="R1" s="130" t="s">
        <v>57</v>
      </c>
      <c r="S1" s="130"/>
      <c r="T1" s="130"/>
      <c r="U1" s="130"/>
      <c r="V1" s="130"/>
      <c r="W1" s="130"/>
    </row>
    <row r="2" spans="1:25" ht="28.15" customHeight="1" x14ac:dyDescent="0.2">
      <c r="A2" s="119" t="s">
        <v>126</v>
      </c>
      <c r="B2" s="119"/>
      <c r="C2" s="119"/>
      <c r="D2" s="119"/>
      <c r="E2" s="119"/>
      <c r="F2" s="119"/>
      <c r="G2" s="119"/>
      <c r="I2" s="119" t="s">
        <v>62</v>
      </c>
      <c r="J2" s="119"/>
      <c r="K2" s="119"/>
      <c r="L2" s="119"/>
      <c r="M2" s="119"/>
      <c r="N2" s="119"/>
      <c r="O2" s="119"/>
      <c r="R2" s="131" t="s">
        <v>61</v>
      </c>
      <c r="S2" s="131"/>
      <c r="T2" s="131"/>
      <c r="U2" s="131"/>
      <c r="V2" s="131"/>
      <c r="W2" s="131"/>
    </row>
    <row r="3" spans="1:25" ht="15.6" customHeight="1" x14ac:dyDescent="0.2">
      <c r="A3" s="119"/>
      <c r="B3" s="119"/>
      <c r="C3" s="119"/>
      <c r="D3" s="119"/>
      <c r="E3" s="119"/>
      <c r="F3" s="119"/>
      <c r="G3" s="119"/>
      <c r="I3" s="119"/>
      <c r="J3" s="119"/>
      <c r="K3" s="119"/>
      <c r="L3" s="119"/>
      <c r="M3" s="119"/>
      <c r="N3" s="119"/>
      <c r="O3" s="119"/>
      <c r="T3" s="20"/>
      <c r="U3" s="20"/>
      <c r="V3" s="20"/>
      <c r="W3" s="20" t="s">
        <v>56</v>
      </c>
    </row>
    <row r="4" spans="1:25" ht="15.6" customHeight="1" x14ac:dyDescent="0.2">
      <c r="A4" s="28"/>
      <c r="B4" s="29"/>
      <c r="C4" s="30"/>
      <c r="D4" s="31"/>
      <c r="E4" s="31"/>
      <c r="G4" t="s">
        <v>56</v>
      </c>
      <c r="I4" s="28"/>
      <c r="J4" s="29"/>
      <c r="K4" s="30"/>
      <c r="L4" s="31"/>
      <c r="M4" s="31"/>
      <c r="O4" t="s">
        <v>56</v>
      </c>
      <c r="R4" s="132"/>
      <c r="S4" s="133" t="s">
        <v>51</v>
      </c>
      <c r="T4" s="134" t="s">
        <v>54</v>
      </c>
      <c r="U4" s="135"/>
      <c r="V4" s="135"/>
      <c r="W4" s="136"/>
    </row>
    <row r="5" spans="1:25" ht="13.15" customHeight="1" x14ac:dyDescent="0.2">
      <c r="A5" s="120"/>
      <c r="B5" s="121"/>
      <c r="C5" s="124" t="s">
        <v>65</v>
      </c>
      <c r="D5" s="124" t="s">
        <v>66</v>
      </c>
      <c r="E5" s="124" t="s">
        <v>67</v>
      </c>
      <c r="F5" s="126" t="s">
        <v>55</v>
      </c>
      <c r="G5" s="127"/>
      <c r="I5" s="144"/>
      <c r="J5" s="145"/>
      <c r="K5" s="140" t="s">
        <v>65</v>
      </c>
      <c r="L5" s="140" t="s">
        <v>66</v>
      </c>
      <c r="M5" s="140" t="s">
        <v>67</v>
      </c>
      <c r="N5" s="142" t="s">
        <v>55</v>
      </c>
      <c r="O5" s="143"/>
      <c r="R5" s="132"/>
      <c r="S5" s="133"/>
      <c r="T5" s="137" t="s">
        <v>58</v>
      </c>
      <c r="U5" s="137" t="s">
        <v>52</v>
      </c>
      <c r="V5" s="138" t="s">
        <v>55</v>
      </c>
      <c r="W5" s="139"/>
      <c r="X5" s="22"/>
      <c r="Y5" s="22"/>
    </row>
    <row r="6" spans="1:25" s="14" customFormat="1" ht="54" customHeight="1" x14ac:dyDescent="0.2">
      <c r="A6" s="122"/>
      <c r="B6" s="123"/>
      <c r="C6" s="125"/>
      <c r="D6" s="125"/>
      <c r="E6" s="125"/>
      <c r="F6" s="95" t="s">
        <v>12</v>
      </c>
      <c r="G6" s="95" t="s">
        <v>53</v>
      </c>
      <c r="I6" s="146"/>
      <c r="J6" s="147"/>
      <c r="K6" s="141"/>
      <c r="L6" s="141"/>
      <c r="M6" s="141"/>
      <c r="N6" s="38" t="s">
        <v>12</v>
      </c>
      <c r="O6" s="38" t="s">
        <v>53</v>
      </c>
      <c r="R6" s="132"/>
      <c r="S6" s="133"/>
      <c r="T6" s="137"/>
      <c r="U6" s="137"/>
      <c r="V6" s="23" t="s">
        <v>12</v>
      </c>
      <c r="W6" s="23" t="s">
        <v>53</v>
      </c>
      <c r="X6" s="21"/>
      <c r="Y6" s="21"/>
    </row>
    <row r="7" spans="1:25" x14ac:dyDescent="0.2">
      <c r="A7" s="117" t="s">
        <v>50</v>
      </c>
      <c r="B7" s="118"/>
      <c r="C7" s="94">
        <v>593872042</v>
      </c>
      <c r="D7" s="94">
        <v>396169471</v>
      </c>
      <c r="E7" s="94">
        <v>197702571</v>
      </c>
      <c r="F7" s="94">
        <v>130628294</v>
      </c>
      <c r="G7" s="94">
        <v>25555058</v>
      </c>
      <c r="I7" s="117" t="s">
        <v>50</v>
      </c>
      <c r="J7" s="118"/>
      <c r="K7" s="32">
        <v>540701749.73666668</v>
      </c>
      <c r="L7" s="32">
        <v>365138544.72970003</v>
      </c>
      <c r="M7" s="32">
        <v>175563205.00696665</v>
      </c>
      <c r="N7" s="32">
        <v>126851052</v>
      </c>
      <c r="O7" s="33">
        <v>25743113</v>
      </c>
      <c r="R7" s="19" t="s">
        <v>50</v>
      </c>
      <c r="S7" s="25">
        <v>513110222</v>
      </c>
      <c r="T7" s="25">
        <v>341306000</v>
      </c>
      <c r="U7" s="25">
        <v>171804222</v>
      </c>
      <c r="V7" s="25">
        <v>116963637</v>
      </c>
      <c r="W7" s="25">
        <v>27399739</v>
      </c>
    </row>
    <row r="8" spans="1:25" x14ac:dyDescent="0.2">
      <c r="A8" s="34">
        <v>1</v>
      </c>
      <c r="B8" s="37" t="s">
        <v>16</v>
      </c>
      <c r="C8" s="35">
        <v>7638093</v>
      </c>
      <c r="D8" s="35">
        <v>4211226</v>
      </c>
      <c r="E8" s="35">
        <v>3426866</v>
      </c>
      <c r="F8" s="35">
        <v>2524820</v>
      </c>
      <c r="G8" s="36">
        <v>434266</v>
      </c>
      <c r="I8" s="34">
        <v>1</v>
      </c>
      <c r="J8" s="37" t="s">
        <v>16</v>
      </c>
      <c r="K8" s="35">
        <v>7038524.2633955618</v>
      </c>
      <c r="L8" s="35">
        <v>3840366.4633177929</v>
      </c>
      <c r="M8" s="35">
        <v>3198157.8000777694</v>
      </c>
      <c r="N8" s="35">
        <v>2503179</v>
      </c>
      <c r="O8" s="36">
        <v>427003</v>
      </c>
      <c r="R8" s="19" t="s">
        <v>16</v>
      </c>
      <c r="S8" s="25">
        <v>6859295</v>
      </c>
      <c r="T8" s="25">
        <v>3684056</v>
      </c>
      <c r="U8" s="25">
        <v>3175239</v>
      </c>
      <c r="V8" s="25">
        <v>2363315</v>
      </c>
      <c r="W8" s="25">
        <v>490922</v>
      </c>
    </row>
    <row r="9" spans="1:25" x14ac:dyDescent="0.2">
      <c r="A9" s="34">
        <v>2</v>
      </c>
      <c r="B9" s="37" t="s">
        <v>17</v>
      </c>
      <c r="C9" s="35">
        <v>9234043</v>
      </c>
      <c r="D9" s="35">
        <v>5417240</v>
      </c>
      <c r="E9" s="35">
        <v>3816804</v>
      </c>
      <c r="F9" s="35">
        <v>2645335</v>
      </c>
      <c r="G9" s="36">
        <v>490862</v>
      </c>
      <c r="I9" s="34">
        <v>2</v>
      </c>
      <c r="J9" s="37" t="s">
        <v>17</v>
      </c>
      <c r="K9" s="35">
        <v>8520121.5171797201</v>
      </c>
      <c r="L9" s="35">
        <v>5041406.416052103</v>
      </c>
      <c r="M9" s="35">
        <v>3478715.1011276166</v>
      </c>
      <c r="N9" s="35">
        <v>2638232</v>
      </c>
      <c r="O9" s="36">
        <v>493593</v>
      </c>
      <c r="R9" s="19" t="s">
        <v>17</v>
      </c>
      <c r="S9" s="25">
        <v>8100812</v>
      </c>
      <c r="T9" s="25">
        <v>4650739</v>
      </c>
      <c r="U9" s="25">
        <v>3450073</v>
      </c>
      <c r="V9" s="25">
        <v>2496677</v>
      </c>
      <c r="W9" s="25">
        <v>536388</v>
      </c>
    </row>
    <row r="10" spans="1:25" x14ac:dyDescent="0.2">
      <c r="A10" s="34">
        <v>3</v>
      </c>
      <c r="B10" s="37" t="s">
        <v>18</v>
      </c>
      <c r="C10" s="35">
        <v>6623421</v>
      </c>
      <c r="D10" s="35">
        <v>3959669</v>
      </c>
      <c r="E10" s="35">
        <v>2663752</v>
      </c>
      <c r="F10" s="35">
        <v>1765456</v>
      </c>
      <c r="G10" s="36">
        <v>415869</v>
      </c>
      <c r="I10" s="34">
        <v>3</v>
      </c>
      <c r="J10" s="37" t="s">
        <v>18</v>
      </c>
      <c r="K10" s="35">
        <v>5458747.6690003201</v>
      </c>
      <c r="L10" s="35">
        <v>3058049.6566117732</v>
      </c>
      <c r="M10" s="35">
        <v>2400698.0123885488</v>
      </c>
      <c r="N10" s="35">
        <v>1748568</v>
      </c>
      <c r="O10" s="36">
        <v>423139</v>
      </c>
      <c r="R10" s="19" t="s">
        <v>18</v>
      </c>
      <c r="S10" s="25">
        <v>5719911</v>
      </c>
      <c r="T10" s="25">
        <v>3339944</v>
      </c>
      <c r="U10" s="25">
        <v>2379967</v>
      </c>
      <c r="V10" s="25">
        <v>1650057</v>
      </c>
      <c r="W10" s="25">
        <v>458607</v>
      </c>
    </row>
    <row r="11" spans="1:25" x14ac:dyDescent="0.2">
      <c r="A11" s="34">
        <v>4</v>
      </c>
      <c r="B11" s="37" t="s">
        <v>19</v>
      </c>
      <c r="C11" s="35">
        <v>7357340</v>
      </c>
      <c r="D11" s="35">
        <v>3927850</v>
      </c>
      <c r="E11" s="35">
        <v>3429490</v>
      </c>
      <c r="F11" s="35">
        <v>2519823</v>
      </c>
      <c r="G11" s="36">
        <v>454949</v>
      </c>
      <c r="I11" s="34">
        <v>4</v>
      </c>
      <c r="J11" s="37" t="s">
        <v>19</v>
      </c>
      <c r="K11" s="35">
        <v>6334611.3318542792</v>
      </c>
      <c r="L11" s="35">
        <v>3025872.9000787456</v>
      </c>
      <c r="M11" s="35">
        <v>3308738.4317755308</v>
      </c>
      <c r="N11" s="35">
        <v>2517659</v>
      </c>
      <c r="O11" s="36">
        <v>461369</v>
      </c>
      <c r="R11" s="19" t="s">
        <v>19</v>
      </c>
      <c r="S11" s="25">
        <v>6721448</v>
      </c>
      <c r="T11" s="25">
        <v>3445597</v>
      </c>
      <c r="U11" s="25">
        <v>3275852</v>
      </c>
      <c r="V11" s="25">
        <v>2378029</v>
      </c>
      <c r="W11" s="25">
        <v>502363</v>
      </c>
    </row>
    <row r="12" spans="1:25" x14ac:dyDescent="0.2">
      <c r="A12" s="34">
        <v>5</v>
      </c>
      <c r="B12" s="37" t="s">
        <v>20</v>
      </c>
      <c r="C12" s="35">
        <v>3908500</v>
      </c>
      <c r="D12" s="35">
        <v>2157886</v>
      </c>
      <c r="E12" s="35">
        <v>1750613</v>
      </c>
      <c r="F12" s="35">
        <v>1221606</v>
      </c>
      <c r="G12" s="36">
        <v>241545</v>
      </c>
      <c r="I12" s="34">
        <v>5</v>
      </c>
      <c r="J12" s="37" t="s">
        <v>20</v>
      </c>
      <c r="K12" s="35">
        <v>3306668.0491214655</v>
      </c>
      <c r="L12" s="35">
        <v>1713714.8093374865</v>
      </c>
      <c r="M12" s="35">
        <v>1592953.239783979</v>
      </c>
      <c r="N12" s="35">
        <v>1205324</v>
      </c>
      <c r="O12" s="36">
        <v>241247</v>
      </c>
      <c r="R12" s="19" t="s">
        <v>20</v>
      </c>
      <c r="S12" s="25">
        <v>3465910</v>
      </c>
      <c r="T12" s="25">
        <v>1889814</v>
      </c>
      <c r="U12" s="25">
        <v>1576096</v>
      </c>
      <c r="V12" s="25">
        <v>1136445</v>
      </c>
      <c r="W12" s="25">
        <v>260272</v>
      </c>
    </row>
    <row r="13" spans="1:25" x14ac:dyDescent="0.2">
      <c r="A13" s="34">
        <v>6</v>
      </c>
      <c r="B13" s="37" t="s">
        <v>21</v>
      </c>
      <c r="C13" s="35">
        <v>4333712</v>
      </c>
      <c r="D13" s="35">
        <v>2531233</v>
      </c>
      <c r="E13" s="35">
        <v>1802479</v>
      </c>
      <c r="F13" s="35">
        <v>1313306</v>
      </c>
      <c r="G13" s="36">
        <v>235124</v>
      </c>
      <c r="I13" s="34">
        <v>6</v>
      </c>
      <c r="J13" s="37" t="s">
        <v>21</v>
      </c>
      <c r="K13" s="35">
        <v>3990934.3149014805</v>
      </c>
      <c r="L13" s="35">
        <v>2294301.7807195783</v>
      </c>
      <c r="M13" s="35">
        <v>1696632.5341819013</v>
      </c>
      <c r="N13" s="35">
        <v>1306706</v>
      </c>
      <c r="O13" s="36">
        <v>244992</v>
      </c>
      <c r="R13" s="19" t="s">
        <v>21</v>
      </c>
      <c r="S13" s="25">
        <v>3887198</v>
      </c>
      <c r="T13" s="25">
        <v>2222457</v>
      </c>
      <c r="U13" s="25">
        <v>1664741</v>
      </c>
      <c r="V13" s="25">
        <v>1231204</v>
      </c>
      <c r="W13" s="25">
        <v>264996</v>
      </c>
    </row>
    <row r="14" spans="1:25" x14ac:dyDescent="0.2">
      <c r="A14" s="34">
        <v>7</v>
      </c>
      <c r="B14" s="37" t="s">
        <v>22</v>
      </c>
      <c r="C14" s="35">
        <v>3107088</v>
      </c>
      <c r="D14" s="35">
        <v>1691672</v>
      </c>
      <c r="E14" s="35">
        <v>1415416</v>
      </c>
      <c r="F14" s="35">
        <v>991099</v>
      </c>
      <c r="G14" s="36">
        <v>190235</v>
      </c>
      <c r="I14" s="34">
        <v>7</v>
      </c>
      <c r="J14" s="37" t="s">
        <v>22</v>
      </c>
      <c r="K14" s="35">
        <v>2981792.5672532916</v>
      </c>
      <c r="L14" s="35">
        <v>1691286.5771079413</v>
      </c>
      <c r="M14" s="35">
        <v>1290505.9901453494</v>
      </c>
      <c r="N14" s="35">
        <v>982939</v>
      </c>
      <c r="O14" s="36">
        <v>196635</v>
      </c>
      <c r="R14" s="19" t="s">
        <v>22</v>
      </c>
      <c r="S14" s="25">
        <v>2998867</v>
      </c>
      <c r="T14" s="25">
        <v>1717067</v>
      </c>
      <c r="U14" s="25">
        <v>1281800</v>
      </c>
      <c r="V14" s="25">
        <v>926982</v>
      </c>
      <c r="W14" s="25">
        <v>222417</v>
      </c>
    </row>
    <row r="15" spans="1:25" x14ac:dyDescent="0.2">
      <c r="A15" s="34">
        <v>8</v>
      </c>
      <c r="B15" s="37" t="s">
        <v>23</v>
      </c>
      <c r="C15" s="35">
        <v>5991737</v>
      </c>
      <c r="D15" s="35">
        <v>3527627</v>
      </c>
      <c r="E15" s="35">
        <v>2464109</v>
      </c>
      <c r="F15" s="35">
        <v>1806829</v>
      </c>
      <c r="G15" s="36">
        <v>347677</v>
      </c>
      <c r="I15" s="34">
        <v>8</v>
      </c>
      <c r="J15" s="37" t="s">
        <v>23</v>
      </c>
      <c r="K15" s="35">
        <v>5457372.8245452922</v>
      </c>
      <c r="L15" s="35">
        <v>3079087.0551441293</v>
      </c>
      <c r="M15" s="35">
        <v>2378285.7694011633</v>
      </c>
      <c r="N15" s="35">
        <v>1818244</v>
      </c>
      <c r="O15" s="36">
        <v>354376</v>
      </c>
      <c r="R15" s="19" t="s">
        <v>23</v>
      </c>
      <c r="S15" s="25">
        <v>5409095</v>
      </c>
      <c r="T15" s="25">
        <v>3042246</v>
      </c>
      <c r="U15" s="25">
        <v>2366849</v>
      </c>
      <c r="V15" s="25">
        <v>1737375</v>
      </c>
      <c r="W15" s="25">
        <v>384420</v>
      </c>
    </row>
    <row r="16" spans="1:25" x14ac:dyDescent="0.2">
      <c r="A16" s="34">
        <v>9</v>
      </c>
      <c r="B16" s="37" t="s">
        <v>63</v>
      </c>
      <c r="C16" s="35">
        <v>9333829</v>
      </c>
      <c r="D16" s="35">
        <v>5146285</v>
      </c>
      <c r="E16" s="35">
        <v>4187544</v>
      </c>
      <c r="F16" s="35">
        <v>2970269</v>
      </c>
      <c r="G16" s="36">
        <v>490344</v>
      </c>
      <c r="I16" s="34">
        <v>9</v>
      </c>
      <c r="J16" s="37" t="s">
        <v>63</v>
      </c>
      <c r="K16" s="35">
        <v>8622676.5338781253</v>
      </c>
      <c r="L16" s="35">
        <v>4790752.4831351712</v>
      </c>
      <c r="M16" s="35">
        <v>3831924.0507429522</v>
      </c>
      <c r="N16" s="35">
        <v>2966381</v>
      </c>
      <c r="O16" s="36">
        <v>511112</v>
      </c>
      <c r="R16" s="19" t="s">
        <v>24</v>
      </c>
      <c r="S16" s="25">
        <v>8557196</v>
      </c>
      <c r="T16" s="25">
        <v>4762791</v>
      </c>
      <c r="U16" s="25">
        <v>3794405</v>
      </c>
      <c r="V16" s="25">
        <v>2800262</v>
      </c>
      <c r="W16" s="25">
        <v>563607</v>
      </c>
    </row>
    <row r="17" spans="1:23" x14ac:dyDescent="0.2">
      <c r="A17" s="34">
        <v>10</v>
      </c>
      <c r="B17" s="37" t="s">
        <v>25</v>
      </c>
      <c r="C17" s="35">
        <v>2772288</v>
      </c>
      <c r="D17" s="35">
        <v>1424958</v>
      </c>
      <c r="E17" s="35">
        <v>1347330</v>
      </c>
      <c r="F17" s="35">
        <v>998389</v>
      </c>
      <c r="G17" s="36">
        <v>179342</v>
      </c>
      <c r="I17" s="34">
        <v>10</v>
      </c>
      <c r="J17" s="37" t="s">
        <v>25</v>
      </c>
      <c r="K17" s="35">
        <v>2522121.094625114</v>
      </c>
      <c r="L17" s="35">
        <v>1206949.2137452997</v>
      </c>
      <c r="M17" s="35">
        <v>1315171.8808798131</v>
      </c>
      <c r="N17" s="35">
        <v>1000678</v>
      </c>
      <c r="O17" s="36">
        <v>185740</v>
      </c>
      <c r="R17" s="19" t="s">
        <v>25</v>
      </c>
      <c r="S17" s="25">
        <v>2489401</v>
      </c>
      <c r="T17" s="25">
        <v>1170694</v>
      </c>
      <c r="U17" s="25">
        <v>1318707</v>
      </c>
      <c r="V17" s="25">
        <v>951555</v>
      </c>
      <c r="W17" s="25">
        <v>211470</v>
      </c>
    </row>
    <row r="18" spans="1:23" x14ac:dyDescent="0.2">
      <c r="A18" s="34">
        <v>11</v>
      </c>
      <c r="B18" s="37" t="s">
        <v>26</v>
      </c>
      <c r="C18" s="35">
        <v>6319823</v>
      </c>
      <c r="D18" s="35">
        <v>3687345</v>
      </c>
      <c r="E18" s="35">
        <v>2632478</v>
      </c>
      <c r="F18" s="35">
        <v>1909721</v>
      </c>
      <c r="G18" s="36">
        <v>309896</v>
      </c>
      <c r="I18" s="34">
        <v>11</v>
      </c>
      <c r="J18" s="37" t="s">
        <v>26</v>
      </c>
      <c r="K18" s="35">
        <v>5658845.2617699672</v>
      </c>
      <c r="L18" s="35">
        <v>3198911.0914616426</v>
      </c>
      <c r="M18" s="35">
        <v>2459934.170308324</v>
      </c>
      <c r="N18" s="35">
        <v>1896423</v>
      </c>
      <c r="O18" s="36">
        <v>321885</v>
      </c>
      <c r="R18" s="19" t="s">
        <v>26</v>
      </c>
      <c r="S18" s="25">
        <v>5596860</v>
      </c>
      <c r="T18" s="25">
        <v>3159748</v>
      </c>
      <c r="U18" s="25">
        <v>2437111</v>
      </c>
      <c r="V18" s="25">
        <v>1780344</v>
      </c>
      <c r="W18" s="25">
        <v>365823</v>
      </c>
    </row>
    <row r="19" spans="1:23" x14ac:dyDescent="0.2">
      <c r="A19" s="34">
        <v>12</v>
      </c>
      <c r="B19" s="37" t="s">
        <v>27</v>
      </c>
      <c r="C19" s="35">
        <v>4331670</v>
      </c>
      <c r="D19" s="35">
        <v>2414673</v>
      </c>
      <c r="E19" s="35">
        <v>1916997</v>
      </c>
      <c r="F19" s="35">
        <v>1349230</v>
      </c>
      <c r="G19" s="36">
        <v>236178</v>
      </c>
      <c r="I19" s="34">
        <v>12</v>
      </c>
      <c r="J19" s="37" t="s">
        <v>27</v>
      </c>
      <c r="K19" s="35">
        <v>3719405.4070919957</v>
      </c>
      <c r="L19" s="35">
        <v>1988551.266220619</v>
      </c>
      <c r="M19" s="35">
        <v>1730854.1408713772</v>
      </c>
      <c r="N19" s="35">
        <v>1332814</v>
      </c>
      <c r="O19" s="36">
        <v>259446</v>
      </c>
      <c r="R19" s="19" t="s">
        <v>27</v>
      </c>
      <c r="S19" s="25">
        <v>3684276</v>
      </c>
      <c r="T19" s="25">
        <v>1979218</v>
      </c>
      <c r="U19" s="25">
        <v>1705059</v>
      </c>
      <c r="V19" s="25">
        <v>1258501</v>
      </c>
      <c r="W19" s="25">
        <v>283255</v>
      </c>
    </row>
    <row r="20" spans="1:23" x14ac:dyDescent="0.2">
      <c r="A20" s="34">
        <v>13</v>
      </c>
      <c r="B20" s="37" t="s">
        <v>28</v>
      </c>
      <c r="C20" s="35">
        <v>24118695</v>
      </c>
      <c r="D20" s="35">
        <v>15415142</v>
      </c>
      <c r="E20" s="35">
        <v>8703553</v>
      </c>
      <c r="F20" s="35">
        <v>6211629</v>
      </c>
      <c r="G20" s="36">
        <v>1086727</v>
      </c>
      <c r="I20" s="34">
        <v>13</v>
      </c>
      <c r="J20" s="37" t="s">
        <v>28</v>
      </c>
      <c r="K20" s="35">
        <v>21654904.280739129</v>
      </c>
      <c r="L20" s="35">
        <v>13677376.200807335</v>
      </c>
      <c r="M20" s="35">
        <v>7977528.0799317891</v>
      </c>
      <c r="N20" s="35">
        <v>6101302</v>
      </c>
      <c r="O20" s="36">
        <v>1089737</v>
      </c>
      <c r="R20" s="19" t="s">
        <v>28</v>
      </c>
      <c r="S20" s="25">
        <v>20980290</v>
      </c>
      <c r="T20" s="25">
        <v>13177642</v>
      </c>
      <c r="U20" s="25">
        <v>7802649</v>
      </c>
      <c r="V20" s="25">
        <v>5658872</v>
      </c>
      <c r="W20" s="25">
        <v>1196515</v>
      </c>
    </row>
    <row r="21" spans="1:23" x14ac:dyDescent="0.2">
      <c r="A21" s="34">
        <v>14</v>
      </c>
      <c r="B21" s="37" t="s">
        <v>29</v>
      </c>
      <c r="C21" s="35">
        <v>2979802</v>
      </c>
      <c r="D21" s="35">
        <v>1388832</v>
      </c>
      <c r="E21" s="35">
        <v>1590970</v>
      </c>
      <c r="F21" s="35">
        <v>1204615</v>
      </c>
      <c r="G21" s="36">
        <v>220221</v>
      </c>
      <c r="I21" s="34">
        <v>14</v>
      </c>
      <c r="J21" s="37" t="s">
        <v>29</v>
      </c>
      <c r="K21" s="35">
        <v>2710667.0827986905</v>
      </c>
      <c r="L21" s="35">
        <v>1134238.4257227874</v>
      </c>
      <c r="M21" s="35">
        <v>1576428.6570759041</v>
      </c>
      <c r="N21" s="35">
        <v>1216501</v>
      </c>
      <c r="O21" s="36">
        <v>235767</v>
      </c>
      <c r="R21" s="19" t="s">
        <v>29</v>
      </c>
      <c r="S21" s="25">
        <v>2692787</v>
      </c>
      <c r="T21" s="25">
        <v>1127426</v>
      </c>
      <c r="U21" s="25">
        <v>1565361</v>
      </c>
      <c r="V21" s="25">
        <v>1165317</v>
      </c>
      <c r="W21" s="25">
        <v>248818</v>
      </c>
    </row>
    <row r="22" spans="1:23" x14ac:dyDescent="0.2">
      <c r="A22" s="34">
        <v>15</v>
      </c>
      <c r="B22" s="37" t="s">
        <v>30</v>
      </c>
      <c r="C22" s="35">
        <v>11365742</v>
      </c>
      <c r="D22" s="35">
        <v>6074141</v>
      </c>
      <c r="E22" s="35">
        <v>5291601</v>
      </c>
      <c r="F22" s="35">
        <v>3837905</v>
      </c>
      <c r="G22" s="36">
        <v>759385</v>
      </c>
      <c r="I22" s="34">
        <v>15</v>
      </c>
      <c r="J22" s="37" t="s">
        <v>30</v>
      </c>
      <c r="K22" s="35">
        <v>10439982.290476615</v>
      </c>
      <c r="L22" s="35">
        <v>5485862.6283982573</v>
      </c>
      <c r="M22" s="35">
        <v>4954119.6620783592</v>
      </c>
      <c r="N22" s="35">
        <v>3713766</v>
      </c>
      <c r="O22" s="36">
        <v>748391</v>
      </c>
      <c r="R22" s="19" t="s">
        <v>30</v>
      </c>
      <c r="S22" s="25">
        <v>9875807</v>
      </c>
      <c r="T22" s="25">
        <v>5049762</v>
      </c>
      <c r="U22" s="25">
        <v>4826045</v>
      </c>
      <c r="V22" s="25">
        <v>3423354</v>
      </c>
      <c r="W22" s="25">
        <v>811791</v>
      </c>
    </row>
    <row r="23" spans="1:23" x14ac:dyDescent="0.2">
      <c r="A23" s="34">
        <v>16</v>
      </c>
      <c r="B23" s="37" t="s">
        <v>31</v>
      </c>
      <c r="C23" s="35">
        <v>5870236</v>
      </c>
      <c r="D23" s="35">
        <v>3061759</v>
      </c>
      <c r="E23" s="35">
        <v>2808477</v>
      </c>
      <c r="F23" s="35">
        <v>2025907</v>
      </c>
      <c r="G23" s="36">
        <v>381705</v>
      </c>
      <c r="I23" s="34">
        <v>16</v>
      </c>
      <c r="J23" s="37" t="s">
        <v>31</v>
      </c>
      <c r="K23" s="35">
        <v>5333820.1133414088</v>
      </c>
      <c r="L23" s="35">
        <v>2696220.4342315616</v>
      </c>
      <c r="M23" s="35">
        <v>2637599.67910985</v>
      </c>
      <c r="N23" s="35">
        <v>2013816</v>
      </c>
      <c r="O23" s="36">
        <v>392600</v>
      </c>
      <c r="R23" s="19" t="s">
        <v>31</v>
      </c>
      <c r="S23" s="25">
        <v>5192413</v>
      </c>
      <c r="T23" s="25">
        <v>2587397</v>
      </c>
      <c r="U23" s="25">
        <v>2605017</v>
      </c>
      <c r="V23" s="25">
        <v>1903051</v>
      </c>
      <c r="W23" s="25">
        <v>422086</v>
      </c>
    </row>
    <row r="24" spans="1:23" x14ac:dyDescent="0.2">
      <c r="A24" s="34">
        <v>17</v>
      </c>
      <c r="B24" s="37" t="s">
        <v>32</v>
      </c>
      <c r="C24" s="35">
        <v>4115376</v>
      </c>
      <c r="D24" s="35">
        <v>2298406</v>
      </c>
      <c r="E24" s="35">
        <v>1816970</v>
      </c>
      <c r="F24" s="35">
        <v>1262333</v>
      </c>
      <c r="G24" s="36">
        <v>254343</v>
      </c>
      <c r="I24" s="34">
        <v>17</v>
      </c>
      <c r="J24" s="37" t="s">
        <v>32</v>
      </c>
      <c r="K24" s="35">
        <v>3726765.9471291583</v>
      </c>
      <c r="L24" s="35">
        <v>2058768.6689391804</v>
      </c>
      <c r="M24" s="35">
        <v>1667997.2781899788</v>
      </c>
      <c r="N24" s="35">
        <v>1251173</v>
      </c>
      <c r="O24" s="36">
        <v>263327</v>
      </c>
      <c r="R24" s="19" t="s">
        <v>32</v>
      </c>
      <c r="S24" s="25">
        <v>3670832</v>
      </c>
      <c r="T24" s="25">
        <v>2024770</v>
      </c>
      <c r="U24" s="25">
        <v>1646062</v>
      </c>
      <c r="V24" s="25">
        <v>1179640</v>
      </c>
      <c r="W24" s="25">
        <v>281630</v>
      </c>
    </row>
    <row r="25" spans="1:23" x14ac:dyDescent="0.2">
      <c r="A25" s="34">
        <v>18</v>
      </c>
      <c r="B25" s="37" t="s">
        <v>33</v>
      </c>
      <c r="C25" s="35">
        <v>8770520</v>
      </c>
      <c r="D25" s="35">
        <v>4418602</v>
      </c>
      <c r="E25" s="35">
        <v>4351918</v>
      </c>
      <c r="F25" s="35">
        <v>3124593</v>
      </c>
      <c r="G25" s="36">
        <v>638623</v>
      </c>
      <c r="I25" s="34">
        <v>18</v>
      </c>
      <c r="J25" s="37" t="s">
        <v>33</v>
      </c>
      <c r="K25" s="35">
        <v>8224352.2354581449</v>
      </c>
      <c r="L25" s="35">
        <v>4024982.3936667172</v>
      </c>
      <c r="M25" s="35">
        <v>4199369.8417914277</v>
      </c>
      <c r="N25" s="35">
        <v>3098320</v>
      </c>
      <c r="O25" s="36">
        <v>659941</v>
      </c>
      <c r="R25" s="19" t="s">
        <v>33</v>
      </c>
      <c r="S25" s="25">
        <v>8063076</v>
      </c>
      <c r="T25" s="25">
        <v>3912886</v>
      </c>
      <c r="U25" s="25">
        <v>4150190</v>
      </c>
      <c r="V25" s="25">
        <v>2926126</v>
      </c>
      <c r="W25" s="25">
        <v>687198</v>
      </c>
    </row>
    <row r="26" spans="1:23" x14ac:dyDescent="0.2">
      <c r="A26" s="34">
        <v>19</v>
      </c>
      <c r="B26" s="37" t="s">
        <v>34</v>
      </c>
      <c r="C26" s="35">
        <v>9670589</v>
      </c>
      <c r="D26" s="35">
        <v>5649071</v>
      </c>
      <c r="E26" s="35">
        <v>4021518</v>
      </c>
      <c r="F26" s="35">
        <v>2888886</v>
      </c>
      <c r="G26" s="36">
        <v>507884</v>
      </c>
      <c r="I26" s="34">
        <v>19</v>
      </c>
      <c r="J26" s="37" t="s">
        <v>34</v>
      </c>
      <c r="K26" s="35">
        <v>9492244.4943978395</v>
      </c>
      <c r="L26" s="35">
        <v>5715110.5599946119</v>
      </c>
      <c r="M26" s="35">
        <v>3777133.9344032281</v>
      </c>
      <c r="N26" s="35">
        <v>2853349</v>
      </c>
      <c r="O26" s="36">
        <v>512939</v>
      </c>
      <c r="R26" s="19" t="s">
        <v>34</v>
      </c>
      <c r="S26" s="25">
        <v>8427314</v>
      </c>
      <c r="T26" s="25">
        <v>4697481</v>
      </c>
      <c r="U26" s="25">
        <v>3729833</v>
      </c>
      <c r="V26" s="25">
        <v>2680899</v>
      </c>
      <c r="W26" s="25">
        <v>549082</v>
      </c>
    </row>
    <row r="27" spans="1:23" x14ac:dyDescent="0.2">
      <c r="A27" s="34">
        <v>20</v>
      </c>
      <c r="B27" s="37" t="s">
        <v>35</v>
      </c>
      <c r="C27" s="35">
        <v>3776908</v>
      </c>
      <c r="D27" s="35">
        <v>1876536</v>
      </c>
      <c r="E27" s="35">
        <v>1900372</v>
      </c>
      <c r="F27" s="35">
        <v>1391281</v>
      </c>
      <c r="G27" s="36">
        <v>259877</v>
      </c>
      <c r="I27" s="34">
        <v>20</v>
      </c>
      <c r="J27" s="37" t="s">
        <v>35</v>
      </c>
      <c r="K27" s="35">
        <v>3655666.5497159283</v>
      </c>
      <c r="L27" s="35">
        <v>1829976.8264873093</v>
      </c>
      <c r="M27" s="35">
        <v>1825689.723228619</v>
      </c>
      <c r="N27" s="35">
        <v>1391111</v>
      </c>
      <c r="O27" s="36">
        <v>272402</v>
      </c>
      <c r="R27" s="19" t="s">
        <v>35</v>
      </c>
      <c r="S27" s="25">
        <v>3445110</v>
      </c>
      <c r="T27" s="25">
        <v>1692923</v>
      </c>
      <c r="U27" s="25">
        <v>1752188</v>
      </c>
      <c r="V27" s="25">
        <v>1321414</v>
      </c>
      <c r="W27" s="25">
        <v>299409</v>
      </c>
    </row>
    <row r="28" spans="1:23" x14ac:dyDescent="0.2">
      <c r="A28" s="34">
        <v>21</v>
      </c>
      <c r="B28" s="37" t="s">
        <v>36</v>
      </c>
      <c r="C28" s="35">
        <v>3404803</v>
      </c>
      <c r="D28" s="35">
        <v>1736074</v>
      </c>
      <c r="E28" s="35">
        <v>1668729</v>
      </c>
      <c r="F28" s="35">
        <v>1156537</v>
      </c>
      <c r="G28" s="36">
        <v>186211</v>
      </c>
      <c r="I28" s="34">
        <v>21</v>
      </c>
      <c r="J28" s="37" t="s">
        <v>36</v>
      </c>
      <c r="K28" s="35">
        <v>2982770.9373017428</v>
      </c>
      <c r="L28" s="35">
        <v>1487899.2153344958</v>
      </c>
      <c r="M28" s="35">
        <v>1494871.7219672473</v>
      </c>
      <c r="N28" s="35">
        <v>1155687</v>
      </c>
      <c r="O28" s="36">
        <v>194702</v>
      </c>
      <c r="R28" s="19" t="s">
        <v>36</v>
      </c>
      <c r="S28" s="25">
        <v>2972276</v>
      </c>
      <c r="T28" s="25">
        <v>1487181</v>
      </c>
      <c r="U28" s="25">
        <v>1485095</v>
      </c>
      <c r="V28" s="25">
        <v>1099588</v>
      </c>
      <c r="W28" s="25">
        <v>210900</v>
      </c>
    </row>
    <row r="29" spans="1:23" x14ac:dyDescent="0.2">
      <c r="A29" s="34">
        <v>22</v>
      </c>
      <c r="B29" s="37" t="s">
        <v>37</v>
      </c>
      <c r="C29" s="35">
        <v>5340987</v>
      </c>
      <c r="D29" s="35">
        <v>3074342</v>
      </c>
      <c r="E29" s="35">
        <v>2266645</v>
      </c>
      <c r="F29" s="35">
        <v>1587388</v>
      </c>
      <c r="G29" s="36">
        <v>306153</v>
      </c>
      <c r="I29" s="34">
        <v>22</v>
      </c>
      <c r="J29" s="37" t="s">
        <v>37</v>
      </c>
      <c r="K29" s="35">
        <v>4867165.7406341285</v>
      </c>
      <c r="L29" s="35">
        <v>2776705.8092996776</v>
      </c>
      <c r="M29" s="35">
        <v>2090459.9313344501</v>
      </c>
      <c r="N29" s="35">
        <v>1582394</v>
      </c>
      <c r="O29" s="36">
        <v>310988</v>
      </c>
      <c r="R29" s="19" t="s">
        <v>37</v>
      </c>
      <c r="S29" s="25">
        <v>4729538</v>
      </c>
      <c r="T29" s="25">
        <v>2652177</v>
      </c>
      <c r="U29" s="25">
        <v>2077362</v>
      </c>
      <c r="V29" s="25">
        <v>1499605</v>
      </c>
      <c r="W29" s="25">
        <v>339925</v>
      </c>
    </row>
    <row r="30" spans="1:23" x14ac:dyDescent="0.2">
      <c r="A30" s="34">
        <v>23</v>
      </c>
      <c r="B30" s="37" t="s">
        <v>38</v>
      </c>
      <c r="C30" s="35">
        <v>3619002</v>
      </c>
      <c r="D30" s="35">
        <v>1826595</v>
      </c>
      <c r="E30" s="35">
        <v>1792407</v>
      </c>
      <c r="F30" s="35">
        <v>1327932</v>
      </c>
      <c r="G30" s="36">
        <v>246517</v>
      </c>
      <c r="I30" s="34">
        <v>23</v>
      </c>
      <c r="J30" s="37" t="s">
        <v>38</v>
      </c>
      <c r="K30" s="35">
        <v>3325410.8733106744</v>
      </c>
      <c r="L30" s="35">
        <v>1566095.0546044039</v>
      </c>
      <c r="M30" s="35">
        <v>1759315.8187062717</v>
      </c>
      <c r="N30" s="35">
        <v>1329815</v>
      </c>
      <c r="O30" s="36">
        <v>254648</v>
      </c>
      <c r="R30" s="19" t="s">
        <v>38</v>
      </c>
      <c r="S30" s="25">
        <v>3287864</v>
      </c>
      <c r="T30" s="25">
        <v>1522878</v>
      </c>
      <c r="U30" s="25">
        <v>1764986</v>
      </c>
      <c r="V30" s="25">
        <v>1259302</v>
      </c>
      <c r="W30" s="25">
        <v>294117</v>
      </c>
    </row>
    <row r="31" spans="1:23" s="100" customFormat="1" x14ac:dyDescent="0.2">
      <c r="A31" s="96">
        <v>24</v>
      </c>
      <c r="B31" s="97" t="s">
        <v>39</v>
      </c>
      <c r="C31" s="98">
        <v>10745493</v>
      </c>
      <c r="D31" s="98">
        <v>7827077</v>
      </c>
      <c r="E31" s="98">
        <v>2918416</v>
      </c>
      <c r="F31" s="98">
        <v>1902281</v>
      </c>
      <c r="G31" s="99">
        <v>422508</v>
      </c>
      <c r="I31" s="96">
        <v>24</v>
      </c>
      <c r="J31" s="97" t="s">
        <v>39</v>
      </c>
      <c r="K31" s="98">
        <v>9966740.574553391</v>
      </c>
      <c r="L31" s="98">
        <v>7485032.8573700683</v>
      </c>
      <c r="M31" s="98">
        <v>2481707.7171833185</v>
      </c>
      <c r="N31" s="98">
        <v>1852590</v>
      </c>
      <c r="O31" s="99">
        <v>413769</v>
      </c>
      <c r="R31" s="101" t="s">
        <v>39</v>
      </c>
      <c r="S31" s="102">
        <v>8712392</v>
      </c>
      <c r="T31" s="102">
        <v>6271014</v>
      </c>
      <c r="U31" s="102">
        <v>2441378</v>
      </c>
      <c r="V31" s="102">
        <v>1712287</v>
      </c>
      <c r="W31" s="102">
        <v>455627</v>
      </c>
    </row>
    <row r="32" spans="1:23" x14ac:dyDescent="0.2">
      <c r="A32" s="34">
        <v>25</v>
      </c>
      <c r="B32" s="37" t="s">
        <v>40</v>
      </c>
      <c r="C32" s="35">
        <v>2677557</v>
      </c>
      <c r="D32" s="35">
        <v>1198081</v>
      </c>
      <c r="E32" s="35">
        <v>1479475</v>
      </c>
      <c r="F32" s="35">
        <v>1070593</v>
      </c>
      <c r="G32" s="36">
        <v>274863</v>
      </c>
      <c r="I32" s="34">
        <v>25</v>
      </c>
      <c r="J32" s="37" t="s">
        <v>40</v>
      </c>
      <c r="K32" s="35">
        <v>2188196.9681318272</v>
      </c>
      <c r="L32" s="35">
        <v>731018.10026075412</v>
      </c>
      <c r="M32" s="35">
        <v>1457178.8678710731</v>
      </c>
      <c r="N32" s="35">
        <v>1062541</v>
      </c>
      <c r="O32" s="36">
        <v>281909</v>
      </c>
      <c r="R32" s="19" t="s">
        <v>40</v>
      </c>
      <c r="S32" s="25">
        <v>2462945</v>
      </c>
      <c r="T32" s="25">
        <v>1016617</v>
      </c>
      <c r="U32" s="25">
        <v>1446327</v>
      </c>
      <c r="V32" s="25">
        <v>1010178</v>
      </c>
      <c r="W32" s="25">
        <v>301129</v>
      </c>
    </row>
    <row r="33" spans="1:23" x14ac:dyDescent="0.2">
      <c r="A33" s="34">
        <v>26</v>
      </c>
      <c r="B33" s="37" t="s">
        <v>41</v>
      </c>
      <c r="C33" s="35">
        <v>18753536</v>
      </c>
      <c r="D33" s="35">
        <v>12119037</v>
      </c>
      <c r="E33" s="35">
        <v>6634498</v>
      </c>
      <c r="F33" s="35">
        <v>4778625</v>
      </c>
      <c r="G33" s="36">
        <v>827919</v>
      </c>
      <c r="I33" s="34">
        <v>26</v>
      </c>
      <c r="J33" s="37" t="s">
        <v>41</v>
      </c>
      <c r="K33" s="35">
        <v>16953450.278411727</v>
      </c>
      <c r="L33" s="35">
        <v>10750693.909931295</v>
      </c>
      <c r="M33" s="35">
        <v>6202756.3684804365</v>
      </c>
      <c r="N33" s="35">
        <v>4701435</v>
      </c>
      <c r="O33" s="36">
        <v>827901</v>
      </c>
      <c r="R33" s="19" t="s">
        <v>41</v>
      </c>
      <c r="S33" s="25">
        <v>16489411</v>
      </c>
      <c r="T33" s="25">
        <v>10399426</v>
      </c>
      <c r="U33" s="25">
        <v>6089985</v>
      </c>
      <c r="V33" s="25">
        <v>4392163</v>
      </c>
      <c r="W33" s="25">
        <v>892409</v>
      </c>
    </row>
    <row r="34" spans="1:23" x14ac:dyDescent="0.2">
      <c r="A34" s="34">
        <v>27</v>
      </c>
      <c r="B34" s="37" t="s">
        <v>42</v>
      </c>
      <c r="C34" s="35">
        <v>10999134</v>
      </c>
      <c r="D34" s="35">
        <v>5855984</v>
      </c>
      <c r="E34" s="35">
        <v>5143150</v>
      </c>
      <c r="F34" s="35">
        <v>3668445</v>
      </c>
      <c r="G34" s="36">
        <v>667261</v>
      </c>
      <c r="I34" s="34">
        <v>27</v>
      </c>
      <c r="J34" s="37" t="s">
        <v>42</v>
      </c>
      <c r="K34" s="35">
        <v>10026988.571555777</v>
      </c>
      <c r="L34" s="35">
        <v>5246873.9278081236</v>
      </c>
      <c r="M34" s="35">
        <v>4780114.6437476519</v>
      </c>
      <c r="N34" s="35">
        <v>3624063</v>
      </c>
      <c r="O34" s="36">
        <v>677295</v>
      </c>
      <c r="R34" s="19" t="s">
        <v>42</v>
      </c>
      <c r="S34" s="25">
        <v>9385333</v>
      </c>
      <c r="T34" s="25">
        <v>4685199</v>
      </c>
      <c r="U34" s="25">
        <v>4700133</v>
      </c>
      <c r="V34" s="25">
        <v>3399426</v>
      </c>
      <c r="W34" s="25">
        <v>731347</v>
      </c>
    </row>
    <row r="35" spans="1:23" x14ac:dyDescent="0.2">
      <c r="A35" s="34">
        <v>28</v>
      </c>
      <c r="B35" s="37" t="s">
        <v>43</v>
      </c>
      <c r="C35" s="35">
        <v>7077652</v>
      </c>
      <c r="D35" s="35">
        <v>3996877</v>
      </c>
      <c r="E35" s="35">
        <v>3080775</v>
      </c>
      <c r="F35" s="35">
        <v>2142270</v>
      </c>
      <c r="G35" s="36">
        <v>433246</v>
      </c>
      <c r="I35" s="34">
        <v>28</v>
      </c>
      <c r="J35" s="37" t="s">
        <v>43</v>
      </c>
      <c r="K35" s="35">
        <v>6400956.7936326126</v>
      </c>
      <c r="L35" s="35">
        <v>3571354.2596519589</v>
      </c>
      <c r="M35" s="35">
        <v>2829602.5339806527</v>
      </c>
      <c r="N35" s="35">
        <v>2138007</v>
      </c>
      <c r="O35" s="36">
        <v>441581</v>
      </c>
      <c r="R35" s="19" t="s">
        <v>43</v>
      </c>
      <c r="S35" s="25">
        <v>6414901</v>
      </c>
      <c r="T35" s="25">
        <v>3592289</v>
      </c>
      <c r="U35" s="25">
        <v>2822612</v>
      </c>
      <c r="V35" s="25">
        <v>2038409</v>
      </c>
      <c r="W35" s="25">
        <v>484745</v>
      </c>
    </row>
    <row r="36" spans="1:23" x14ac:dyDescent="0.2">
      <c r="A36" s="34">
        <v>29</v>
      </c>
      <c r="B36" s="37" t="s">
        <v>44</v>
      </c>
      <c r="C36" s="35">
        <v>3043266</v>
      </c>
      <c r="D36" s="35">
        <v>1562189</v>
      </c>
      <c r="E36" s="35">
        <v>1481077</v>
      </c>
      <c r="F36" s="35">
        <v>1077905</v>
      </c>
      <c r="G36" s="36">
        <v>212363</v>
      </c>
      <c r="I36" s="34">
        <v>29</v>
      </c>
      <c r="J36" s="37" t="s">
        <v>44</v>
      </c>
      <c r="K36" s="35">
        <v>2924979.2367535839</v>
      </c>
      <c r="L36" s="35">
        <v>1512499.29440714</v>
      </c>
      <c r="M36" s="35">
        <v>1412479.9423464434</v>
      </c>
      <c r="N36" s="35">
        <v>1078034</v>
      </c>
      <c r="O36" s="36">
        <v>225086</v>
      </c>
      <c r="R36" s="19" t="s">
        <v>44</v>
      </c>
      <c r="S36" s="25">
        <v>2865074</v>
      </c>
      <c r="T36" s="25">
        <v>1459970</v>
      </c>
      <c r="U36" s="25">
        <v>1405105</v>
      </c>
      <c r="V36" s="25">
        <v>1023470</v>
      </c>
      <c r="W36" s="25">
        <v>250753</v>
      </c>
    </row>
    <row r="37" spans="1:23" x14ac:dyDescent="0.2">
      <c r="A37" s="34">
        <v>30</v>
      </c>
      <c r="B37" s="37" t="s">
        <v>45</v>
      </c>
      <c r="C37" s="35">
        <v>7445543</v>
      </c>
      <c r="D37" s="35">
        <v>4620499</v>
      </c>
      <c r="E37" s="35">
        <v>2825044</v>
      </c>
      <c r="F37" s="35">
        <v>1738501</v>
      </c>
      <c r="G37" s="36">
        <v>393288</v>
      </c>
      <c r="I37" s="34">
        <v>30</v>
      </c>
      <c r="J37" s="37" t="s">
        <v>45</v>
      </c>
      <c r="K37" s="35">
        <v>6515165.8999515055</v>
      </c>
      <c r="L37" s="35">
        <v>4176058.8674873011</v>
      </c>
      <c r="M37" s="35">
        <v>2339107.0324642034</v>
      </c>
      <c r="N37" s="35">
        <v>1742263</v>
      </c>
      <c r="O37" s="36">
        <v>400167</v>
      </c>
      <c r="R37" s="19" t="s">
        <v>45</v>
      </c>
      <c r="S37" s="25">
        <v>6456543</v>
      </c>
      <c r="T37" s="25">
        <v>4119492</v>
      </c>
      <c r="U37" s="25">
        <v>2337051</v>
      </c>
      <c r="V37" s="25">
        <v>1663512</v>
      </c>
      <c r="W37" s="25">
        <v>442364</v>
      </c>
    </row>
    <row r="38" spans="1:23" x14ac:dyDescent="0.2">
      <c r="A38" s="34">
        <v>31</v>
      </c>
      <c r="B38" s="37" t="s">
        <v>46</v>
      </c>
      <c r="C38" s="35">
        <v>4264837</v>
      </c>
      <c r="D38" s="35">
        <v>2220976</v>
      </c>
      <c r="E38" s="35">
        <v>2043861</v>
      </c>
      <c r="F38" s="35">
        <v>1475301</v>
      </c>
      <c r="G38" s="36">
        <v>304646</v>
      </c>
      <c r="I38" s="34">
        <v>31</v>
      </c>
      <c r="J38" s="37" t="s">
        <v>46</v>
      </c>
      <c r="K38" s="35">
        <v>4163978.682077907</v>
      </c>
      <c r="L38" s="35">
        <v>2227848.3943739319</v>
      </c>
      <c r="M38" s="35">
        <v>1936130.2877039753</v>
      </c>
      <c r="N38" s="35">
        <v>1476809</v>
      </c>
      <c r="O38" s="36">
        <v>315259</v>
      </c>
      <c r="R38" s="19" t="s">
        <v>46</v>
      </c>
      <c r="S38" s="25">
        <v>3961159</v>
      </c>
      <c r="T38" s="25">
        <v>1990424</v>
      </c>
      <c r="U38" s="25">
        <v>1970735</v>
      </c>
      <c r="V38" s="25">
        <v>1409200</v>
      </c>
      <c r="W38" s="25">
        <v>330460</v>
      </c>
    </row>
    <row r="39" spans="1:23" x14ac:dyDescent="0.2">
      <c r="A39" s="34">
        <v>32</v>
      </c>
      <c r="B39" s="37" t="s">
        <v>49</v>
      </c>
      <c r="C39" s="35">
        <v>343224235</v>
      </c>
      <c r="D39" s="35">
        <v>247588792</v>
      </c>
      <c r="E39" s="35">
        <v>95635443</v>
      </c>
      <c r="F39" s="35">
        <v>58262909</v>
      </c>
      <c r="G39" s="36">
        <v>11885068</v>
      </c>
      <c r="I39" s="34">
        <v>32</v>
      </c>
      <c r="J39" s="37" t="s">
        <v>49</v>
      </c>
      <c r="K39" s="35">
        <v>313254436.5052982</v>
      </c>
      <c r="L39" s="35">
        <v>232467811.64245129</v>
      </c>
      <c r="M39" s="35">
        <v>80786624.86284703</v>
      </c>
      <c r="N39" s="35">
        <v>55215948</v>
      </c>
      <c r="O39" s="36">
        <v>11865938</v>
      </c>
      <c r="R39" s="19" t="s">
        <v>49</v>
      </c>
      <c r="S39" s="25">
        <v>291593836</v>
      </c>
      <c r="T39" s="25">
        <v>213423636</v>
      </c>
      <c r="U39" s="25">
        <v>78170200</v>
      </c>
      <c r="V39" s="25">
        <v>49607609</v>
      </c>
      <c r="W39" s="25">
        <v>12315639</v>
      </c>
    </row>
    <row r="40" spans="1:23" x14ac:dyDescent="0.2">
      <c r="A40" s="34">
        <v>33</v>
      </c>
      <c r="B40" s="37" t="s">
        <v>48</v>
      </c>
      <c r="C40" s="35">
        <v>16506042</v>
      </c>
      <c r="D40" s="35">
        <v>13064374</v>
      </c>
      <c r="E40" s="35">
        <v>3441668</v>
      </c>
      <c r="F40" s="35">
        <v>2471956</v>
      </c>
      <c r="G40" s="36">
        <v>442260</v>
      </c>
      <c r="I40" s="34">
        <v>33</v>
      </c>
      <c r="J40" s="37" t="s">
        <v>48</v>
      </c>
      <c r="K40" s="35">
        <v>14189164.544161689</v>
      </c>
      <c r="L40" s="35">
        <v>10969455.068285638</v>
      </c>
      <c r="M40" s="35">
        <v>3219709.4758760463</v>
      </c>
      <c r="N40" s="35">
        <v>2365020</v>
      </c>
      <c r="O40" s="36">
        <v>422348</v>
      </c>
      <c r="R40" s="19" t="s">
        <v>47</v>
      </c>
      <c r="S40" s="25">
        <v>13587042</v>
      </c>
      <c r="T40" s="25">
        <v>8110849</v>
      </c>
      <c r="U40" s="25">
        <v>5476193</v>
      </c>
      <c r="V40" s="25">
        <v>3743448</v>
      </c>
      <c r="W40" s="25">
        <v>886994</v>
      </c>
    </row>
    <row r="41" spans="1:23" x14ac:dyDescent="0.2">
      <c r="A41" s="34">
        <v>34</v>
      </c>
      <c r="B41" s="37" t="s">
        <v>64</v>
      </c>
      <c r="C41" s="35">
        <v>15150544</v>
      </c>
      <c r="D41" s="35">
        <v>9198419</v>
      </c>
      <c r="E41" s="35">
        <v>5952125</v>
      </c>
      <c r="F41" s="35">
        <v>4004618</v>
      </c>
      <c r="G41" s="36">
        <v>817705</v>
      </c>
      <c r="I41" s="34">
        <v>34</v>
      </c>
      <c r="J41" s="37" t="s">
        <v>64</v>
      </c>
      <c r="K41" s="35">
        <v>14092120.302218318</v>
      </c>
      <c r="L41" s="35">
        <v>8617412.4772539232</v>
      </c>
      <c r="M41" s="35">
        <v>5474707.8249643957</v>
      </c>
      <c r="N41" s="35">
        <v>3969763</v>
      </c>
      <c r="O41" s="36">
        <v>815879</v>
      </c>
      <c r="R41" s="19" t="s">
        <v>48</v>
      </c>
      <c r="S41" s="25">
        <v>14354011</v>
      </c>
      <c r="T41" s="25">
        <v>11240190</v>
      </c>
      <c r="U41" s="25">
        <v>3113820</v>
      </c>
      <c r="V41" s="25">
        <v>2136021</v>
      </c>
      <c r="W41" s="25">
        <v>422260</v>
      </c>
    </row>
    <row r="43" spans="1:23" ht="54.6" customHeight="1" x14ac:dyDescent="0.2">
      <c r="R43" s="128" t="s">
        <v>59</v>
      </c>
      <c r="S43" s="128"/>
      <c r="T43" s="128"/>
      <c r="U43" s="128"/>
      <c r="V43" s="128"/>
      <c r="W43" s="128"/>
    </row>
    <row r="45" spans="1:23" ht="13.15" customHeight="1" x14ac:dyDescent="0.2">
      <c r="R45" s="129" t="s">
        <v>60</v>
      </c>
      <c r="S45" s="129"/>
      <c r="T45" s="129"/>
      <c r="U45" s="129"/>
      <c r="V45" s="129"/>
      <c r="W45" s="129"/>
    </row>
    <row r="46" spans="1:23" x14ac:dyDescent="0.2">
      <c r="S46" s="24"/>
      <c r="T46" s="24"/>
      <c r="U46" s="24"/>
      <c r="V46" s="24"/>
      <c r="W46" s="24"/>
    </row>
    <row r="48" spans="1:23" x14ac:dyDescent="0.2">
      <c r="W48" s="24"/>
    </row>
  </sheetData>
  <mergeCells count="24">
    <mergeCell ref="I7:J7"/>
    <mergeCell ref="I2:O3"/>
    <mergeCell ref="K5:K6"/>
    <mergeCell ref="L5:L6"/>
    <mergeCell ref="M5:M6"/>
    <mergeCell ref="N5:O5"/>
    <mergeCell ref="I5:J6"/>
    <mergeCell ref="R43:W43"/>
    <mergeCell ref="R45:W45"/>
    <mergeCell ref="R1:W1"/>
    <mergeCell ref="R2:W2"/>
    <mergeCell ref="R4:R6"/>
    <mergeCell ref="S4:S6"/>
    <mergeCell ref="T4:W4"/>
    <mergeCell ref="T5:T6"/>
    <mergeCell ref="U5:U6"/>
    <mergeCell ref="V5:W5"/>
    <mergeCell ref="A7:B7"/>
    <mergeCell ref="A2:G3"/>
    <mergeCell ref="A5:B6"/>
    <mergeCell ref="C5:C6"/>
    <mergeCell ref="D5:D6"/>
    <mergeCell ref="E5:E6"/>
    <mergeCell ref="F5:G5"/>
  </mergeCells>
  <pageMargins left="0.7" right="0.3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ДДН!</vt:lpstr>
      <vt:lpstr>Баланс-ДДН</vt:lpstr>
      <vt:lpstr>Динамика!</vt:lpstr>
      <vt:lpstr>Справочно</vt:lpstr>
      <vt:lpstr>'Баланс-ДДН'!Заголовки_для_печати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Хухуа Екатерина Ревазовна</cp:lastModifiedBy>
  <cp:lastPrinted>2020-08-17T13:35:04Z</cp:lastPrinted>
  <dcterms:created xsi:type="dcterms:W3CDTF">2001-05-23T09:58:55Z</dcterms:created>
  <dcterms:modified xsi:type="dcterms:W3CDTF">2020-08-17T13:37:23Z</dcterms:modified>
</cp:coreProperties>
</file>