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098\Desktop\2021\ПРОГНОЗ В ДЕПАРТАМЕНТ\ДДН\"/>
    </mc:Choice>
  </mc:AlternateContent>
  <bookViews>
    <workbookView xWindow="360" yWindow="210" windowWidth="11295" windowHeight="6315" activeTab="2"/>
  </bookViews>
  <sheets>
    <sheet name="ДДН!" sheetId="7" r:id="rId1"/>
    <sheet name="Баланс-ДДН" sheetId="4" r:id="rId2"/>
    <sheet name="Динамика!" sheetId="8" r:id="rId3"/>
  </sheets>
  <definedNames>
    <definedName name="_xlnm.Print_Titles" localSheetId="1">'Баланс-ДДН'!$5:$6</definedName>
  </definedNames>
  <calcPr calcId="162913"/>
</workbook>
</file>

<file path=xl/calcChain.xml><?xml version="1.0" encoding="utf-8"?>
<calcChain xmlns="http://schemas.openxmlformats.org/spreadsheetml/2006/main">
  <c r="B10" i="4" l="1"/>
  <c r="B35" i="4" l="1"/>
  <c r="D10" i="4"/>
  <c r="D14" i="4" l="1"/>
  <c r="E14" i="4"/>
  <c r="F14" i="4" s="1"/>
  <c r="G14" i="4" s="1"/>
  <c r="D13" i="4"/>
  <c r="E13" i="4"/>
  <c r="F13" i="4" s="1"/>
  <c r="G13" i="4" s="1"/>
  <c r="D12" i="4"/>
  <c r="E12" i="4" s="1"/>
  <c r="F12" i="4" s="1"/>
  <c r="G12" i="4" s="1"/>
  <c r="C12" i="4"/>
  <c r="C13" i="4"/>
  <c r="C14" i="4"/>
  <c r="C11" i="4"/>
  <c r="C16" i="4" l="1"/>
  <c r="D16" i="4"/>
  <c r="E16" i="4"/>
  <c r="F16" i="4"/>
  <c r="G16" i="4"/>
  <c r="C25" i="4" l="1"/>
  <c r="D25" i="4"/>
  <c r="E25" i="4"/>
  <c r="F25" i="4"/>
  <c r="G25" i="4"/>
  <c r="C29" i="4"/>
  <c r="D29" i="4"/>
  <c r="E29" i="4"/>
  <c r="F29" i="4"/>
  <c r="G29" i="4"/>
  <c r="F35" i="4" l="1"/>
  <c r="E35" i="4"/>
  <c r="D35" i="4"/>
  <c r="G35" i="4"/>
  <c r="C35" i="4"/>
  <c r="C21" i="4"/>
  <c r="D21" i="4"/>
  <c r="D15" i="4" s="1"/>
  <c r="E21" i="4"/>
  <c r="E15" i="4" s="1"/>
  <c r="F21" i="4"/>
  <c r="G21" i="4"/>
  <c r="F15" i="4" l="1"/>
  <c r="G15" i="4"/>
  <c r="C15" i="4"/>
  <c r="C23" i="4" s="1"/>
  <c r="C45" i="4"/>
  <c r="D45" i="4"/>
  <c r="E45" i="4"/>
  <c r="F45" i="4"/>
  <c r="G45" i="4"/>
  <c r="C10" i="4"/>
  <c r="D23" i="4"/>
  <c r="E10" i="4"/>
  <c r="E23" i="4" s="1"/>
  <c r="F10" i="4"/>
  <c r="G10" i="4"/>
  <c r="B45" i="4"/>
  <c r="B29" i="4"/>
  <c r="B25" i="4"/>
  <c r="B21" i="4"/>
  <c r="B15" i="4" s="1"/>
  <c r="B16" i="4"/>
  <c r="F23" i="4" l="1"/>
  <c r="C47" i="4"/>
  <c r="G23" i="4"/>
  <c r="B23" i="4"/>
  <c r="B47" i="4" s="1"/>
  <c r="H22" i="7"/>
  <c r="O22" i="8" s="1"/>
  <c r="G22" i="7"/>
  <c r="L22" i="8" s="1"/>
  <c r="F22" i="7"/>
  <c r="I22" i="8" s="1"/>
  <c r="E22" i="7"/>
  <c r="F22" i="8" s="1"/>
  <c r="D22" i="7"/>
  <c r="C22" i="8" s="1"/>
  <c r="C22" i="7"/>
  <c r="B22" i="8" s="1"/>
  <c r="H18" i="7"/>
  <c r="O18" i="8" s="1"/>
  <c r="G18" i="7"/>
  <c r="L18" i="8" s="1"/>
  <c r="F18" i="7"/>
  <c r="I18" i="8" s="1"/>
  <c r="E18" i="7"/>
  <c r="F18" i="8" s="1"/>
  <c r="D18" i="7"/>
  <c r="C18" i="8" s="1"/>
  <c r="C18" i="7"/>
  <c r="B18" i="8" s="1"/>
  <c r="O28" i="8"/>
  <c r="L28" i="8"/>
  <c r="I28" i="8"/>
  <c r="F28" i="8"/>
  <c r="C28" i="8"/>
  <c r="B28" i="8"/>
  <c r="B27" i="8"/>
  <c r="O24" i="8"/>
  <c r="L24" i="8"/>
  <c r="I24" i="8"/>
  <c r="F24" i="8"/>
  <c r="C24" i="8"/>
  <c r="B24" i="8"/>
  <c r="E24" i="8" l="1"/>
  <c r="H24" i="8"/>
  <c r="Q24" i="8"/>
  <c r="K24" i="8"/>
  <c r="N24" i="8"/>
  <c r="H22" i="8"/>
  <c r="Q18" i="8"/>
  <c r="K22" i="8"/>
  <c r="N18" i="8"/>
  <c r="H18" i="8"/>
  <c r="N22" i="8"/>
  <c r="K18" i="8"/>
  <c r="E22" i="8"/>
  <c r="Q22" i="8"/>
  <c r="E18" i="8"/>
  <c r="C7" i="7" l="1"/>
  <c r="D7" i="7"/>
  <c r="E7" i="7"/>
  <c r="F7" i="7"/>
  <c r="G7" i="7"/>
  <c r="H7" i="7"/>
  <c r="C8" i="7"/>
  <c r="B8" i="8" s="1"/>
  <c r="D8" i="7"/>
  <c r="C8" i="8" s="1"/>
  <c r="E8" i="7"/>
  <c r="F8" i="8" s="1"/>
  <c r="F8" i="7"/>
  <c r="I8" i="8" s="1"/>
  <c r="G8" i="7"/>
  <c r="L8" i="8" s="1"/>
  <c r="H8" i="7"/>
  <c r="O8" i="8" s="1"/>
  <c r="C9" i="7"/>
  <c r="B9" i="8" s="1"/>
  <c r="D9" i="7"/>
  <c r="C9" i="8" s="1"/>
  <c r="E9" i="7"/>
  <c r="F9" i="8" s="1"/>
  <c r="F9" i="7"/>
  <c r="I9" i="8" s="1"/>
  <c r="G9" i="7"/>
  <c r="L9" i="8" s="1"/>
  <c r="H9" i="7"/>
  <c r="O9" i="8" s="1"/>
  <c r="C10" i="7"/>
  <c r="B10" i="8" s="1"/>
  <c r="D10" i="7"/>
  <c r="C10" i="8" s="1"/>
  <c r="E10" i="7"/>
  <c r="F10" i="8" s="1"/>
  <c r="F10" i="7"/>
  <c r="I10" i="8" s="1"/>
  <c r="G10" i="7"/>
  <c r="L10" i="8" s="1"/>
  <c r="H10" i="7"/>
  <c r="O10" i="8" s="1"/>
  <c r="C11" i="7"/>
  <c r="B11" i="8" s="1"/>
  <c r="D11" i="7"/>
  <c r="C11" i="8" s="1"/>
  <c r="E11" i="7"/>
  <c r="F11" i="8" s="1"/>
  <c r="F11" i="7"/>
  <c r="I11" i="8" s="1"/>
  <c r="G11" i="7"/>
  <c r="L11" i="8" s="1"/>
  <c r="H11" i="7"/>
  <c r="O11" i="8" s="1"/>
  <c r="C13" i="7"/>
  <c r="B13" i="8" s="1"/>
  <c r="D13" i="7"/>
  <c r="C13" i="8" s="1"/>
  <c r="E13" i="7"/>
  <c r="F13" i="8" s="1"/>
  <c r="F13" i="7"/>
  <c r="I13" i="8" s="1"/>
  <c r="G13" i="7"/>
  <c r="L13" i="8" s="1"/>
  <c r="H13" i="7"/>
  <c r="O13" i="8" s="1"/>
  <c r="C14" i="7"/>
  <c r="B14" i="8" s="1"/>
  <c r="D14" i="7"/>
  <c r="C14" i="8" s="1"/>
  <c r="E14" i="7"/>
  <c r="F14" i="8" s="1"/>
  <c r="F14" i="7"/>
  <c r="I14" i="8" s="1"/>
  <c r="G14" i="7"/>
  <c r="L14" i="8" s="1"/>
  <c r="H14" i="7"/>
  <c r="O14" i="8" s="1"/>
  <c r="C15" i="7"/>
  <c r="B15" i="8" s="1"/>
  <c r="D15" i="7"/>
  <c r="C15" i="8" s="1"/>
  <c r="E15" i="7"/>
  <c r="F15" i="8" s="1"/>
  <c r="F15" i="7"/>
  <c r="I15" i="8" s="1"/>
  <c r="G15" i="7"/>
  <c r="L15" i="8" s="1"/>
  <c r="H15" i="7"/>
  <c r="O15" i="8" s="1"/>
  <c r="C16" i="7"/>
  <c r="B16" i="8" s="1"/>
  <c r="D16" i="7"/>
  <c r="C16" i="8" s="1"/>
  <c r="E16" i="7"/>
  <c r="F16" i="8" s="1"/>
  <c r="F16" i="7"/>
  <c r="I16" i="8" s="1"/>
  <c r="G16" i="7"/>
  <c r="L16" i="8" s="1"/>
  <c r="H16" i="7"/>
  <c r="O16" i="8" s="1"/>
  <c r="C17" i="7"/>
  <c r="B17" i="8" s="1"/>
  <c r="D17" i="7"/>
  <c r="C17" i="8" s="1"/>
  <c r="E17" i="7"/>
  <c r="F17" i="8" s="1"/>
  <c r="F17" i="7"/>
  <c r="I17" i="8" s="1"/>
  <c r="G17" i="7"/>
  <c r="L17" i="8" s="1"/>
  <c r="H17" i="7"/>
  <c r="O17" i="8" s="1"/>
  <c r="C19" i="7"/>
  <c r="B19" i="8" s="1"/>
  <c r="D19" i="7"/>
  <c r="C19" i="8" s="1"/>
  <c r="E19" i="7"/>
  <c r="F19" i="8" s="1"/>
  <c r="F19" i="7"/>
  <c r="I19" i="8" s="1"/>
  <c r="G19" i="7"/>
  <c r="L19" i="8" s="1"/>
  <c r="H19" i="7"/>
  <c r="O19" i="8" s="1"/>
  <c r="C21" i="7"/>
  <c r="B21" i="8" s="1"/>
  <c r="D21" i="7"/>
  <c r="C21" i="8" s="1"/>
  <c r="E21" i="7"/>
  <c r="F21" i="8" s="1"/>
  <c r="F21" i="7"/>
  <c r="I21" i="8" s="1"/>
  <c r="G21" i="7"/>
  <c r="L21" i="8" s="1"/>
  <c r="H21" i="7"/>
  <c r="O21" i="8" s="1"/>
  <c r="D47" i="4"/>
  <c r="E47" i="4"/>
  <c r="F47" i="4"/>
  <c r="G47" i="4"/>
  <c r="D27" i="7" l="1"/>
  <c r="B7" i="8"/>
  <c r="C25" i="7"/>
  <c r="B25" i="8" s="1"/>
  <c r="O7" i="8"/>
  <c r="P18" i="8" s="1"/>
  <c r="H27" i="7"/>
  <c r="O27" i="8" s="1"/>
  <c r="H25" i="7"/>
  <c r="O25" i="8" s="1"/>
  <c r="L7" i="8"/>
  <c r="M16" i="8" s="1"/>
  <c r="G25" i="7"/>
  <c r="L25" i="8" s="1"/>
  <c r="I7" i="8"/>
  <c r="J21" i="8" s="1"/>
  <c r="G27" i="7"/>
  <c r="L27" i="8" s="1"/>
  <c r="F25" i="7"/>
  <c r="I25" i="8" s="1"/>
  <c r="F7" i="8"/>
  <c r="G17" i="8" s="1"/>
  <c r="F27" i="7"/>
  <c r="I27" i="8" s="1"/>
  <c r="E25" i="7"/>
  <c r="F25" i="8" s="1"/>
  <c r="C7" i="8"/>
  <c r="D18" i="8" s="1"/>
  <c r="E27" i="7"/>
  <c r="F27" i="8" s="1"/>
  <c r="C27" i="8"/>
  <c r="D25" i="7"/>
  <c r="C25" i="8" s="1"/>
  <c r="O4" i="8"/>
  <c r="P25" i="8" s="1"/>
  <c r="B4" i="8"/>
  <c r="I4" i="8"/>
  <c r="J25" i="8" s="1"/>
  <c r="C4" i="8"/>
  <c r="D25" i="8" s="1"/>
  <c r="E25" i="8" s="1"/>
  <c r="L4" i="8"/>
  <c r="M25" i="8" s="1"/>
  <c r="F4" i="8"/>
  <c r="G25" i="8" s="1"/>
  <c r="N19" i="8"/>
  <c r="N16" i="8"/>
  <c r="H15" i="8"/>
  <c r="G15" i="8"/>
  <c r="H13" i="8"/>
  <c r="K19" i="8"/>
  <c r="J16" i="8"/>
  <c r="K16" i="8"/>
  <c r="Q11" i="8"/>
  <c r="K10" i="8"/>
  <c r="Q9" i="8"/>
  <c r="N21" i="8"/>
  <c r="K21" i="8"/>
  <c r="Q19" i="8"/>
  <c r="K17" i="8"/>
  <c r="Q16" i="8"/>
  <c r="K15" i="8"/>
  <c r="Q14" i="8"/>
  <c r="K13" i="8"/>
  <c r="K11" i="8"/>
  <c r="Q10" i="8"/>
  <c r="K9" i="8"/>
  <c r="Q8" i="8"/>
  <c r="H11" i="8"/>
  <c r="N8" i="8"/>
  <c r="Q21" i="8"/>
  <c r="Q13" i="8"/>
  <c r="H21" i="8"/>
  <c r="H17" i="8"/>
  <c r="N14" i="8"/>
  <c r="N10" i="8"/>
  <c r="H9" i="8"/>
  <c r="Q17" i="8"/>
  <c r="Q15" i="8"/>
  <c r="K14" i="8"/>
  <c r="K8" i="8"/>
  <c r="H19" i="8"/>
  <c r="N17" i="8"/>
  <c r="H16" i="8"/>
  <c r="N15" i="8"/>
  <c r="H14" i="8"/>
  <c r="N13" i="8"/>
  <c r="N11" i="8"/>
  <c r="H10" i="8"/>
  <c r="N9" i="8"/>
  <c r="H8" i="8"/>
  <c r="E21" i="8"/>
  <c r="E17" i="8"/>
  <c r="E16" i="8"/>
  <c r="D10" i="8"/>
  <c r="E10" i="8"/>
  <c r="E8" i="8"/>
  <c r="D19" i="8"/>
  <c r="E19" i="8"/>
  <c r="E15" i="8"/>
  <c r="E13" i="8"/>
  <c r="D11" i="8"/>
  <c r="E11" i="8"/>
  <c r="E9" i="8"/>
  <c r="E14" i="8"/>
  <c r="J17" i="8" l="1"/>
  <c r="J11" i="8"/>
  <c r="G11" i="8"/>
  <c r="M14" i="8"/>
  <c r="M21" i="8"/>
  <c r="P21" i="8"/>
  <c r="D14" i="8"/>
  <c r="G18" i="8"/>
  <c r="J8" i="8"/>
  <c r="J10" i="8"/>
  <c r="J22" i="8"/>
  <c r="G8" i="8"/>
  <c r="J9" i="8"/>
  <c r="J13" i="8"/>
  <c r="J15" i="8"/>
  <c r="J19" i="8"/>
  <c r="K7" i="8"/>
  <c r="J27" i="8" s="1"/>
  <c r="K27" i="8" s="1"/>
  <c r="P19" i="8"/>
  <c r="G13" i="8"/>
  <c r="E7" i="8"/>
  <c r="D27" i="8" s="1"/>
  <c r="E27" i="8" s="1"/>
  <c r="P17" i="8"/>
  <c r="P15" i="8"/>
  <c r="M18" i="8"/>
  <c r="M11" i="8"/>
  <c r="M17" i="8"/>
  <c r="M19" i="8"/>
  <c r="M22" i="8"/>
  <c r="M9" i="8"/>
  <c r="M15" i="8"/>
  <c r="M10" i="8"/>
  <c r="Q7" i="8"/>
  <c r="P27" i="8" s="1"/>
  <c r="Q27" i="8" s="1"/>
  <c r="K25" i="8"/>
  <c r="N7" i="8"/>
  <c r="M27" i="8" s="1"/>
  <c r="N27" i="8" s="1"/>
  <c r="M13" i="8"/>
  <c r="J14" i="8"/>
  <c r="M8" i="8"/>
  <c r="J18" i="8"/>
  <c r="G10" i="8"/>
  <c r="G22" i="8"/>
  <c r="G9" i="8"/>
  <c r="G21" i="8"/>
  <c r="P8" i="8"/>
  <c r="P10" i="8"/>
  <c r="P22" i="8"/>
  <c r="P9" i="8"/>
  <c r="P11" i="8"/>
  <c r="G14" i="8"/>
  <c r="G16" i="8"/>
  <c r="G19" i="8"/>
  <c r="H7" i="8"/>
  <c r="G27" i="8" s="1"/>
  <c r="H27" i="8" s="1"/>
  <c r="P13" i="8"/>
  <c r="P14" i="8"/>
  <c r="P16" i="8"/>
  <c r="N25" i="8"/>
  <c r="Q25" i="8"/>
  <c r="D8" i="8"/>
  <c r="D16" i="8"/>
  <c r="D21" i="8"/>
  <c r="D22" i="8"/>
  <c r="D15" i="8"/>
  <c r="H25" i="8"/>
  <c r="D9" i="8"/>
  <c r="D13" i="8"/>
  <c r="D17" i="8"/>
</calcChain>
</file>

<file path=xl/sharedStrings.xml><?xml version="1.0" encoding="utf-8"?>
<sst xmlns="http://schemas.openxmlformats.org/spreadsheetml/2006/main" count="151" uniqueCount="81">
  <si>
    <t>оценка</t>
  </si>
  <si>
    <t>прогноз</t>
  </si>
  <si>
    <t>в % к предыдущему году</t>
  </si>
  <si>
    <t>Прогноз социально-экономического развития</t>
  </si>
  <si>
    <t>отчет</t>
  </si>
  <si>
    <t>Среднемесячные денежные доходы на душу населения</t>
  </si>
  <si>
    <t>рублей</t>
  </si>
  <si>
    <t>Реальные  денежные доходы населения</t>
  </si>
  <si>
    <t>тыс. чел.</t>
  </si>
  <si>
    <t>Среднегодовой индекс потребительских цен</t>
  </si>
  <si>
    <t>Приложение № 1-Д</t>
  </si>
  <si>
    <t>Структура  баланса денежных доходов и расходов населения</t>
  </si>
  <si>
    <t>Среднегодовая численность  населения</t>
  </si>
  <si>
    <t xml:space="preserve">млн. рублей </t>
  </si>
  <si>
    <t>(форму не изменять!)</t>
  </si>
  <si>
    <t>I. Оплата труда наемных работников</t>
  </si>
  <si>
    <t>II. Доходы от предпринимательской  и другой производственной деятельности</t>
  </si>
  <si>
    <t>III. Социальные выплаты</t>
  </si>
  <si>
    <t>1. Пенсии и доплаты к пенсиям</t>
  </si>
  <si>
    <t xml:space="preserve">2. Пособия и социальная помощь </t>
  </si>
  <si>
    <t xml:space="preserve">3. Стипендии </t>
  </si>
  <si>
    <t>4. Страховые возмещения</t>
  </si>
  <si>
    <t xml:space="preserve">1. Дивиденды </t>
  </si>
  <si>
    <t xml:space="preserve">2. Проценты, начисленные  по денежным средствам на банковских счетах физических лиц в кредитных организациях </t>
  </si>
  <si>
    <t xml:space="preserve">3. Выплата дохода по государственным и другим ценным бумагам  </t>
  </si>
  <si>
    <t>4. Инвестиционный доход (доход от собственности держателей полисов)</t>
  </si>
  <si>
    <t xml:space="preserve">в т.ч. поступления,  не распределенные по статьям формирования денежных доходов населения. </t>
  </si>
  <si>
    <t>Р А С Х О Д Ы</t>
  </si>
  <si>
    <t>I. Потребительские расходы</t>
  </si>
  <si>
    <t xml:space="preserve">     1. Покупка товаров</t>
  </si>
  <si>
    <t xml:space="preserve">     2. Оплата услуг</t>
  </si>
  <si>
    <t>3. Платежи за товары (работы, услуги) произведенные за рубежом  за наличные деньги и с использованием пластиковых карт</t>
  </si>
  <si>
    <t xml:space="preserve">II.  Обязательные платежи и разнообразные взносы </t>
  </si>
  <si>
    <t xml:space="preserve">     1.Налоги и сборы</t>
  </si>
  <si>
    <t xml:space="preserve">     2.Платежи по страхованию</t>
  </si>
  <si>
    <t xml:space="preserve">     3.Взносы в общественные и кооперативные организации</t>
  </si>
  <si>
    <t xml:space="preserve">     4.Проценты, уплаченные населением за кредиты (включая  валютные), предоставленные кредитными организациями</t>
  </si>
  <si>
    <t>III. Прочие расходы</t>
  </si>
  <si>
    <t>IV. Всего денежных расходов  (I + II + III)</t>
  </si>
  <si>
    <t>С Б Е Р Е Ж Е Н И Я</t>
  </si>
  <si>
    <t>I. Прирост (уменьшение) сбережений во вкладах банков резидентов и нерезидентов</t>
  </si>
  <si>
    <t>II.  Приобретение государственных и  других ценных бумаг</t>
  </si>
  <si>
    <t>IV. Прирост (уменьшение) наличных денег у населения в рублях и инвалюте</t>
  </si>
  <si>
    <t>V. Расходы на покупку недвижимости</t>
  </si>
  <si>
    <t>VI. Покупка населением и крестьянскими (фермерскими) хозяйствами скота и птицы</t>
  </si>
  <si>
    <t>VII. Прирост (уменьшение) задолженности по кредитам</t>
  </si>
  <si>
    <t>VIII. Прочие сбережения</t>
  </si>
  <si>
    <t>Д О Х О Д Ы</t>
  </si>
  <si>
    <t>Контроль</t>
  </si>
  <si>
    <t>(Методология от 02.07.2014 №465 с изменениями от 20.11.2018г. №680)</t>
  </si>
  <si>
    <t>ДОХОДЫ -  ВСЕГО</t>
  </si>
  <si>
    <t>РАСХОДЫ -  ВСЕГО</t>
  </si>
  <si>
    <t>СБЕРЕЖЕНИЯ - ВСЕГО</t>
  </si>
  <si>
    <t xml:space="preserve">млн руб. </t>
  </si>
  <si>
    <t>Ед. измерения</t>
  </si>
  <si>
    <t xml:space="preserve"> % роста</t>
  </si>
  <si>
    <t>Уд. вес, %</t>
  </si>
  <si>
    <t>2022 год (прогноз)</t>
  </si>
  <si>
    <t>Среднегодовая численность  населения, тыс.человек</t>
  </si>
  <si>
    <t>Среднемесячные денежные доходы на душу населения, рублей</t>
  </si>
  <si>
    <t>Реальные  денежные доходы населения, %</t>
  </si>
  <si>
    <t>Среднегодовой индекс потребительских цен, %</t>
  </si>
  <si>
    <t>х</t>
  </si>
  <si>
    <t xml:space="preserve">     из них: Налоги и сборы</t>
  </si>
  <si>
    <t>из них: Прирост (уменьшение) наличных денег у населения в рублях и инвалюте</t>
  </si>
  <si>
    <t xml:space="preserve">   из них:   1. Покупка товаров</t>
  </si>
  <si>
    <t>III. Прирост (уменьшение) средств на счетах  индивидуальных предпринимателей</t>
  </si>
  <si>
    <r>
      <t xml:space="preserve">IX.  Всего прирост сбережений населения  (I + II + III + IV + V + VI </t>
    </r>
    <r>
      <rPr>
        <b/>
        <sz val="11"/>
        <color rgb="FFC00000"/>
        <rFont val="Times New Roman"/>
        <family val="1"/>
        <charset val="204"/>
      </rPr>
      <t>-VII</t>
    </r>
    <r>
      <rPr>
        <b/>
        <sz val="11"/>
        <rFont val="Times New Roman"/>
        <family val="1"/>
        <charset val="204"/>
      </rPr>
      <t>+VIII)</t>
    </r>
  </si>
  <si>
    <t>IV. Другие доходы</t>
  </si>
  <si>
    <t>А. Доходы от собственности</t>
  </si>
  <si>
    <t>Б. Прочие денежные поступления</t>
  </si>
  <si>
    <t>VI. Всего денежных доходов (I + II + III + IV)</t>
  </si>
  <si>
    <t>2023 год (прогноз)</t>
  </si>
  <si>
    <t>2019 год    отчет</t>
  </si>
  <si>
    <t>2020 год (отчет)</t>
  </si>
  <si>
    <t>2021 год (оценка)</t>
  </si>
  <si>
    <t>2024 год (прогноз)</t>
  </si>
  <si>
    <t>Рамонского муниципального района (городского округа) на период до 2024  года</t>
  </si>
  <si>
    <t>Рамонского муниципального района (городского округа) на период до 2023  года</t>
  </si>
  <si>
    <t>Исполнитель: Столповская И. Н.</t>
  </si>
  <si>
    <t xml:space="preserve">     телефон: 8-47340-2-18-62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</si>
</sst>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22" x14ac:knownFonts="1">
    <font>
      <sz val="10"/>
      <name val="Arial Cyr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Times New Roman"/>
      <family val="1"/>
      <charset val="204"/>
    </font>
    <font>
      <b/>
      <sz val="8"/>
      <color indexed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Arial Cyr"/>
      <charset val="204"/>
    </font>
    <font>
      <b/>
      <sz val="8"/>
      <color theme="7" tint="-0.249977111117893"/>
      <name val="Arial Cyr"/>
      <charset val="204"/>
    </font>
    <font>
      <sz val="9"/>
      <color theme="7" tint="-0.249977111117893"/>
      <name val="Times New Roman"/>
      <family val="1"/>
      <charset val="204"/>
    </font>
    <font>
      <b/>
      <sz val="9"/>
      <color theme="7" tint="-0.249977111117893"/>
      <name val="Times New Roman"/>
      <family val="1"/>
      <charset val="204"/>
    </font>
    <font>
      <b/>
      <sz val="11"/>
      <name val="Arial Cyr"/>
      <family val="2"/>
      <charset val="204"/>
    </font>
    <font>
      <b/>
      <sz val="8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94">
    <xf numFmtId="0" fontId="0" fillId="0" borderId="0" xfId="0"/>
    <xf numFmtId="0" fontId="1" fillId="0" borderId="0" xfId="0" applyFont="1" applyFill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1" fillId="0" borderId="0" xfId="0" applyFont="1" applyFill="1" applyAlignment="1" applyProtection="1">
      <alignment horizontal="centerContinuous" vertical="center" wrapText="1"/>
      <protection locked="0"/>
    </xf>
    <xf numFmtId="0" fontId="0" fillId="0" borderId="0" xfId="0" applyAlignment="1" applyProtection="1">
      <alignment horizontal="centerContinuous" vertical="center" wrapText="1"/>
      <protection locked="0"/>
    </xf>
    <xf numFmtId="0" fontId="2" fillId="0" borderId="0" xfId="0" applyFont="1" applyFill="1" applyProtection="1"/>
    <xf numFmtId="0" fontId="0" fillId="0" borderId="0" xfId="0" applyAlignment="1" applyProtection="1">
      <alignment horizontal="centerContinuous"/>
    </xf>
    <xf numFmtId="0" fontId="5" fillId="0" borderId="2" xfId="0" applyFont="1" applyFill="1" applyBorder="1" applyAlignment="1" applyProtection="1">
      <alignment horizontal="centerContinuous" vertical="center" wrapText="1"/>
    </xf>
    <xf numFmtId="0" fontId="5" fillId="0" borderId="3" xfId="0" applyFont="1" applyFill="1" applyBorder="1" applyAlignment="1" applyProtection="1">
      <alignment horizontal="centerContinuous" vertical="center" wrapText="1"/>
    </xf>
    <xf numFmtId="0" fontId="7" fillId="0" borderId="3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0" xfId="0" applyFont="1" applyFill="1" applyProtection="1"/>
    <xf numFmtId="0" fontId="3" fillId="0" borderId="6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7" fillId="2" borderId="3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>
      <alignment wrapText="1"/>
    </xf>
    <xf numFmtId="0" fontId="12" fillId="0" borderId="3" xfId="0" applyFont="1" applyFill="1" applyBorder="1" applyAlignment="1">
      <alignment vertical="top" wrapText="1"/>
    </xf>
    <xf numFmtId="0" fontId="12" fillId="0" borderId="5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 inden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justify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 wrapText="1"/>
    </xf>
    <xf numFmtId="164" fontId="7" fillId="0" borderId="3" xfId="0" applyNumberFormat="1" applyFont="1" applyFill="1" applyBorder="1" applyAlignment="1">
      <alignment horizontal="right"/>
    </xf>
    <xf numFmtId="0" fontId="12" fillId="3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top" wrapText="1"/>
    </xf>
    <xf numFmtId="0" fontId="12" fillId="3" borderId="3" xfId="0" applyFont="1" applyFill="1" applyBorder="1" applyAlignment="1">
      <alignment horizontal="left" wrapText="1"/>
    </xf>
    <xf numFmtId="0" fontId="12" fillId="3" borderId="3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2" borderId="3" xfId="0" applyFont="1" applyFill="1" applyBorder="1" applyAlignment="1" applyProtection="1">
      <alignment wrapText="1"/>
    </xf>
    <xf numFmtId="0" fontId="10" fillId="0" borderId="5" xfId="0" applyFont="1" applyFill="1" applyBorder="1" applyAlignment="1" applyProtection="1">
      <alignment horizontal="center" wrapText="1"/>
    </xf>
    <xf numFmtId="0" fontId="11" fillId="0" borderId="0" xfId="0" applyFont="1" applyFill="1" applyBorder="1" applyAlignment="1" applyProtection="1">
      <alignment horizontal="left" wrapText="1"/>
    </xf>
    <xf numFmtId="164" fontId="13" fillId="0" borderId="3" xfId="0" applyNumberFormat="1" applyFont="1" applyFill="1" applyBorder="1" applyAlignment="1">
      <alignment horizontal="right"/>
    </xf>
    <xf numFmtId="164" fontId="13" fillId="2" borderId="3" xfId="0" applyNumberFormat="1" applyFont="1" applyFill="1" applyBorder="1" applyAlignment="1" applyProtection="1">
      <alignment horizontal="right" vertical="center" wrapText="1"/>
    </xf>
    <xf numFmtId="164" fontId="13" fillId="2" borderId="1" xfId="0" applyNumberFormat="1" applyFont="1" applyFill="1" applyBorder="1" applyAlignment="1">
      <alignment horizontal="right" vertical="center" wrapText="1"/>
    </xf>
    <xf numFmtId="164" fontId="13" fillId="3" borderId="3" xfId="0" applyNumberFormat="1" applyFont="1" applyFill="1" applyBorder="1" applyAlignment="1"/>
    <xf numFmtId="164" fontId="13" fillId="0" borderId="3" xfId="0" applyNumberFormat="1" applyFont="1" applyFill="1" applyBorder="1" applyAlignment="1"/>
    <xf numFmtId="164" fontId="13" fillId="0" borderId="3" xfId="0" applyNumberFormat="1" applyFont="1" applyBorder="1" applyAlignment="1">
      <alignment wrapText="1"/>
    </xf>
    <xf numFmtId="0" fontId="15" fillId="0" borderId="3" xfId="0" applyFont="1" applyFill="1" applyBorder="1" applyAlignment="1" applyProtection="1">
      <alignment horizontal="center" vertical="center" wrapText="1"/>
    </xf>
    <xf numFmtId="164" fontId="16" fillId="0" borderId="3" xfId="0" applyNumberFormat="1" applyFont="1" applyFill="1" applyBorder="1" applyAlignment="1">
      <alignment horizontal="right"/>
    </xf>
    <xf numFmtId="164" fontId="13" fillId="0" borderId="4" xfId="0" applyNumberFormat="1" applyFont="1" applyFill="1" applyBorder="1" applyAlignment="1" applyProtection="1">
      <alignment horizontal="right" wrapText="1"/>
    </xf>
    <xf numFmtId="164" fontId="16" fillId="2" borderId="3" xfId="0" applyNumberFormat="1" applyFont="1" applyFill="1" applyBorder="1" applyAlignment="1">
      <alignment horizontal="right"/>
    </xf>
    <xf numFmtId="164" fontId="16" fillId="2" borderId="1" xfId="0" applyNumberFormat="1" applyFont="1" applyFill="1" applyBorder="1" applyAlignment="1">
      <alignment horizontal="right" vertical="center" wrapText="1"/>
    </xf>
    <xf numFmtId="164" fontId="13" fillId="0" borderId="3" xfId="0" applyNumberFormat="1" applyFont="1" applyBorder="1" applyAlignment="1">
      <alignment horizontal="right" wrapText="1"/>
    </xf>
    <xf numFmtId="0" fontId="0" fillId="0" borderId="0" xfId="0" applyFill="1"/>
    <xf numFmtId="0" fontId="13" fillId="0" borderId="3" xfId="0" applyFont="1" applyFill="1" applyBorder="1" applyAlignment="1">
      <alignment horizontal="left" vertical="top" wrapText="1" indent="4"/>
    </xf>
    <xf numFmtId="164" fontId="12" fillId="3" borderId="3" xfId="0" applyNumberFormat="1" applyFont="1" applyFill="1" applyBorder="1" applyAlignment="1">
      <alignment horizontal="right"/>
    </xf>
    <xf numFmtId="164" fontId="17" fillId="3" borderId="3" xfId="0" applyNumberFormat="1" applyFont="1" applyFill="1" applyBorder="1" applyAlignment="1">
      <alignment horizontal="right"/>
    </xf>
    <xf numFmtId="0" fontId="13" fillId="0" borderId="3" xfId="0" applyFont="1" applyFill="1" applyBorder="1" applyAlignment="1">
      <alignment horizontal="left" wrapText="1" indent="2"/>
    </xf>
    <xf numFmtId="49" fontId="18" fillId="0" borderId="0" xfId="0" applyNumberFormat="1" applyFont="1" applyFill="1" applyAlignment="1" applyProtection="1">
      <alignment horizontal="centerContinuous" vertical="center"/>
    </xf>
    <xf numFmtId="49" fontId="18" fillId="0" borderId="0" xfId="0" applyNumberFormat="1" applyFont="1" applyFill="1" applyAlignment="1" applyProtection="1">
      <alignment horizontal="centerContinuous" vertical="center" wrapText="1"/>
      <protection locked="0"/>
    </xf>
    <xf numFmtId="0" fontId="12" fillId="2" borderId="3" xfId="0" applyFont="1" applyFill="1" applyBorder="1" applyAlignment="1" applyProtection="1">
      <alignment wrapText="1"/>
    </xf>
    <xf numFmtId="0" fontId="6" fillId="2" borderId="3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left" vertical="center" wrapText="1"/>
    </xf>
    <xf numFmtId="0" fontId="19" fillId="2" borderId="3" xfId="0" applyFont="1" applyFill="1" applyBorder="1" applyAlignment="1" applyProtection="1">
      <alignment horizontal="center" vertical="center" wrapText="1"/>
    </xf>
    <xf numFmtId="164" fontId="12" fillId="2" borderId="3" xfId="0" applyNumberFormat="1" applyFont="1" applyFill="1" applyBorder="1" applyAlignment="1" applyProtection="1">
      <alignment wrapText="1"/>
    </xf>
    <xf numFmtId="164" fontId="12" fillId="2" borderId="1" xfId="0" applyNumberFormat="1" applyFont="1" applyFill="1" applyBorder="1" applyAlignment="1">
      <alignment wrapText="1"/>
    </xf>
    <xf numFmtId="3" fontId="12" fillId="2" borderId="3" xfId="0" applyNumberFormat="1" applyFont="1" applyFill="1" applyBorder="1" applyAlignment="1" applyProtection="1"/>
    <xf numFmtId="3" fontId="13" fillId="2" borderId="3" xfId="0" applyNumberFormat="1" applyFont="1" applyFill="1" applyBorder="1" applyAlignment="1" applyProtection="1">
      <alignment horizontal="right"/>
    </xf>
    <xf numFmtId="3" fontId="13" fillId="2" borderId="3" xfId="0" applyNumberFormat="1" applyFont="1" applyFill="1" applyBorder="1" applyAlignment="1">
      <alignment horizontal="right"/>
    </xf>
    <xf numFmtId="0" fontId="21" fillId="0" borderId="3" xfId="0" applyFont="1" applyFill="1" applyBorder="1" applyAlignment="1">
      <alignment horizontal="left" vertical="top" wrapText="1" indent="1"/>
    </xf>
    <xf numFmtId="0" fontId="21" fillId="0" borderId="3" xfId="0" applyFont="1" applyFill="1" applyBorder="1" applyAlignment="1">
      <alignment horizontal="left" vertical="top" wrapText="1" indent="2"/>
    </xf>
    <xf numFmtId="164" fontId="0" fillId="0" borderId="0" xfId="0" applyNumberFormat="1"/>
    <xf numFmtId="164" fontId="6" fillId="0" borderId="3" xfId="0" applyNumberFormat="1" applyFont="1" applyFill="1" applyBorder="1" applyAlignment="1">
      <alignment horizontal="right"/>
    </xf>
    <xf numFmtId="0" fontId="0" fillId="4" borderId="0" xfId="0" applyFill="1"/>
    <xf numFmtId="0" fontId="3" fillId="4" borderId="6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Continuous" vertical="center" wrapText="1"/>
    </xf>
    <xf numFmtId="164" fontId="6" fillId="4" borderId="2" xfId="0" applyNumberFormat="1" applyFont="1" applyFill="1" applyBorder="1" applyAlignment="1" applyProtection="1">
      <alignment horizontal="right"/>
    </xf>
    <xf numFmtId="164" fontId="6" fillId="4" borderId="3" xfId="0" applyNumberFormat="1" applyFont="1" applyFill="1" applyBorder="1" applyAlignment="1">
      <alignment horizontal="right"/>
    </xf>
    <xf numFmtId="164" fontId="7" fillId="4" borderId="3" xfId="0" applyNumberFormat="1" applyFont="1" applyFill="1" applyBorder="1" applyAlignment="1">
      <alignment horizontal="right"/>
    </xf>
    <xf numFmtId="0" fontId="4" fillId="4" borderId="0" xfId="0" applyFont="1" applyFill="1"/>
    <xf numFmtId="165" fontId="13" fillId="0" borderId="4" xfId="0" applyNumberFormat="1" applyFont="1" applyFill="1" applyBorder="1" applyAlignment="1" applyProtection="1">
      <alignment wrapText="1"/>
    </xf>
    <xf numFmtId="165" fontId="13" fillId="0" borderId="3" xfId="0" applyNumberFormat="1" applyFont="1" applyFill="1" applyBorder="1" applyAlignment="1"/>
    <xf numFmtId="0" fontId="3" fillId="0" borderId="5" xfId="0" applyFont="1" applyBorder="1" applyAlignment="1">
      <alignment horizont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workbookViewId="0">
      <selection activeCell="D28" sqref="D28"/>
    </sheetView>
  </sheetViews>
  <sheetFormatPr defaultRowHeight="12.75" x14ac:dyDescent="0.2"/>
  <cols>
    <col min="1" max="1" width="46.5703125" customWidth="1"/>
    <col min="2" max="2" width="9.85546875" customWidth="1"/>
    <col min="3" max="8" width="10.28515625" customWidth="1"/>
  </cols>
  <sheetData>
    <row r="1" spans="1:8" ht="15" x14ac:dyDescent="0.2">
      <c r="A1" s="57" t="s">
        <v>3</v>
      </c>
      <c r="B1" s="1"/>
      <c r="C1" s="1"/>
      <c r="D1" s="2"/>
      <c r="E1" s="2"/>
      <c r="F1" s="2"/>
      <c r="G1" s="2"/>
      <c r="H1" s="2"/>
    </row>
    <row r="2" spans="1:8" ht="15" x14ac:dyDescent="0.2">
      <c r="A2" s="58" t="s">
        <v>77</v>
      </c>
      <c r="B2" s="3"/>
      <c r="C2" s="3"/>
      <c r="D2" s="4"/>
      <c r="E2" s="4"/>
      <c r="F2" s="4"/>
      <c r="G2" s="4"/>
      <c r="H2" s="4"/>
    </row>
    <row r="3" spans="1:8" x14ac:dyDescent="0.2">
      <c r="A3" s="39" t="s">
        <v>14</v>
      </c>
      <c r="B3" s="6"/>
      <c r="C3" s="6"/>
      <c r="D3" s="6"/>
      <c r="E3" s="6"/>
      <c r="F3" s="5"/>
      <c r="G3" s="5"/>
      <c r="H3" s="5"/>
    </row>
    <row r="5" spans="1:8" x14ac:dyDescent="0.2">
      <c r="A5" s="81"/>
      <c r="B5" s="84" t="s">
        <v>54</v>
      </c>
      <c r="C5" s="12" t="s">
        <v>4</v>
      </c>
      <c r="D5" s="12" t="s">
        <v>4</v>
      </c>
      <c r="E5" s="13" t="s">
        <v>0</v>
      </c>
      <c r="F5" s="82" t="s">
        <v>1</v>
      </c>
      <c r="G5" s="83"/>
      <c r="H5" s="83"/>
    </row>
    <row r="6" spans="1:8" x14ac:dyDescent="0.2">
      <c r="A6" s="81"/>
      <c r="B6" s="85"/>
      <c r="C6" s="7">
        <v>2019</v>
      </c>
      <c r="D6" s="7">
        <v>2020</v>
      </c>
      <c r="E6" s="7">
        <v>2021</v>
      </c>
      <c r="F6" s="8">
        <v>2022</v>
      </c>
      <c r="G6" s="8">
        <v>2023</v>
      </c>
      <c r="H6" s="8">
        <v>2024</v>
      </c>
    </row>
    <row r="7" spans="1:8" ht="15" x14ac:dyDescent="0.25">
      <c r="A7" s="30" t="s">
        <v>50</v>
      </c>
      <c r="B7" s="33" t="s">
        <v>53</v>
      </c>
      <c r="C7" s="43">
        <f>'Баланс-ДДН'!B23</f>
        <v>15338.3</v>
      </c>
      <c r="D7" s="43">
        <f>'Баланс-ДДН'!C23</f>
        <v>16047.259999999998</v>
      </c>
      <c r="E7" s="43">
        <f>'Баланс-ДДН'!D23</f>
        <v>17015.109000000004</v>
      </c>
      <c r="F7" s="43">
        <f>'Баланс-ДДН'!E23</f>
        <v>17754.1999</v>
      </c>
      <c r="G7" s="43">
        <f>'Баланс-ДДН'!F23</f>
        <v>18573.369890000002</v>
      </c>
      <c r="H7" s="43">
        <f>'Баланс-ДДН'!G23</f>
        <v>19451.696878999999</v>
      </c>
    </row>
    <row r="8" spans="1:8" ht="15" x14ac:dyDescent="0.25">
      <c r="A8" s="20" t="s">
        <v>15</v>
      </c>
      <c r="B8" s="25" t="s">
        <v>53</v>
      </c>
      <c r="C8" s="44">
        <f>'Баланс-ДДН'!B8</f>
        <v>7096.5</v>
      </c>
      <c r="D8" s="44">
        <f>'Баланс-ДДН'!C8</f>
        <v>7391</v>
      </c>
      <c r="E8" s="44">
        <f>'Баланс-ДДН'!D8</f>
        <v>7947.4</v>
      </c>
      <c r="F8" s="44">
        <f>'Баланс-ДДН'!E8</f>
        <v>8659.1</v>
      </c>
      <c r="G8" s="44">
        <f>'Баланс-ДДН'!F8</f>
        <v>9371.7999999999993</v>
      </c>
      <c r="H8" s="44">
        <f>'Баланс-ДДН'!G8</f>
        <v>10145.5</v>
      </c>
    </row>
    <row r="9" spans="1:8" ht="28.5" x14ac:dyDescent="0.25">
      <c r="A9" s="21" t="s">
        <v>16</v>
      </c>
      <c r="B9" s="34" t="s">
        <v>53</v>
      </c>
      <c r="C9" s="44">
        <f>'Баланс-ДДН'!B9</f>
        <v>2250.3000000000002</v>
      </c>
      <c r="D9" s="44">
        <f>'Баланс-ДДН'!C9</f>
        <v>2290.3000000000002</v>
      </c>
      <c r="E9" s="44">
        <f>'Баланс-ДДН'!D9</f>
        <v>2450.3000000000002</v>
      </c>
      <c r="F9" s="44">
        <f>'Баланс-ДДН'!E9</f>
        <v>2450.3000000000002</v>
      </c>
      <c r="G9" s="44">
        <f>'Баланс-ДДН'!F9</f>
        <v>2450.3000000000002</v>
      </c>
      <c r="H9" s="44">
        <f>'Баланс-ДДН'!G9</f>
        <v>2450.3000000000002</v>
      </c>
    </row>
    <row r="10" spans="1:8" ht="15" x14ac:dyDescent="0.25">
      <c r="A10" s="20" t="s">
        <v>17</v>
      </c>
      <c r="B10" s="25" t="s">
        <v>53</v>
      </c>
      <c r="C10" s="44">
        <f>'Баланс-ДДН'!B10</f>
        <v>2668.6</v>
      </c>
      <c r="D10" s="44">
        <f>'Баланс-ДДН'!C10</f>
        <v>2935.46</v>
      </c>
      <c r="E10" s="44">
        <f>'Баланс-ДДН'!D10</f>
        <v>3083.2090000000007</v>
      </c>
      <c r="F10" s="44">
        <f>'Баланс-ДДН'!E10</f>
        <v>3160.9999000000007</v>
      </c>
      <c r="G10" s="44">
        <f>'Баланс-ДДН'!F10</f>
        <v>3246.5698900000007</v>
      </c>
      <c r="H10" s="44">
        <f>'Баланс-ДДН'!G10</f>
        <v>3340.6968790000001</v>
      </c>
    </row>
    <row r="11" spans="1:8" ht="15" x14ac:dyDescent="0.25">
      <c r="A11" s="20" t="s">
        <v>68</v>
      </c>
      <c r="B11" s="25" t="s">
        <v>53</v>
      </c>
      <c r="C11" s="44">
        <f>'Баланс-ДДН'!B15</f>
        <v>3322.9</v>
      </c>
      <c r="D11" s="44">
        <f>'Баланс-ДДН'!C15</f>
        <v>3430.5</v>
      </c>
      <c r="E11" s="44">
        <f>'Баланс-ДДН'!D15</f>
        <v>3534.2</v>
      </c>
      <c r="F11" s="44">
        <f>'Баланс-ДДН'!E15</f>
        <v>3483.7999999999997</v>
      </c>
      <c r="G11" s="44">
        <f>'Баланс-ДДН'!F15</f>
        <v>3504.7</v>
      </c>
      <c r="H11" s="44">
        <f>'Баланс-ДДН'!G15</f>
        <v>3515.2</v>
      </c>
    </row>
    <row r="12" spans="1:8" ht="15" x14ac:dyDescent="0.25">
      <c r="A12" s="20"/>
      <c r="B12" s="25"/>
      <c r="C12" s="44"/>
      <c r="D12" s="44"/>
      <c r="E12" s="44"/>
      <c r="F12" s="44"/>
      <c r="G12" s="44"/>
      <c r="H12" s="44"/>
    </row>
    <row r="13" spans="1:8" ht="15" x14ac:dyDescent="0.25">
      <c r="A13" s="30" t="s">
        <v>51</v>
      </c>
      <c r="B13" s="33" t="s">
        <v>53</v>
      </c>
      <c r="C13" s="43">
        <f>'Баланс-ДДН'!B35</f>
        <v>26010</v>
      </c>
      <c r="D13" s="43">
        <f>'Баланс-ДДН'!C35</f>
        <v>29595.300000000003</v>
      </c>
      <c r="E13" s="43">
        <f>'Баланс-ДДН'!D35</f>
        <v>32950.199999999997</v>
      </c>
      <c r="F13" s="43">
        <f>'Баланс-ДДН'!E35</f>
        <v>35337.699999999997</v>
      </c>
      <c r="G13" s="43">
        <f>'Баланс-ДДН'!F35</f>
        <v>37874.9</v>
      </c>
      <c r="H13" s="43">
        <f>'Баланс-ДДН'!G35</f>
        <v>40539.800000000003</v>
      </c>
    </row>
    <row r="14" spans="1:8" ht="15" x14ac:dyDescent="0.25">
      <c r="A14" s="20" t="s">
        <v>28</v>
      </c>
      <c r="B14" s="25" t="s">
        <v>53</v>
      </c>
      <c r="C14" s="44">
        <f>'Баланс-ДДН'!B25</f>
        <v>24676.9</v>
      </c>
      <c r="D14" s="44">
        <f>'Баланс-ДДН'!C25</f>
        <v>27969.9</v>
      </c>
      <c r="E14" s="44">
        <f>'Баланс-ДДН'!D25</f>
        <v>31271.5</v>
      </c>
      <c r="F14" s="44">
        <f>'Баланс-ДДН'!E25</f>
        <v>33500.199999999997</v>
      </c>
      <c r="G14" s="44">
        <f>'Баланс-ДДН'!F25</f>
        <v>35907.9</v>
      </c>
      <c r="H14" s="44">
        <f>'Баланс-ДДН'!G25</f>
        <v>38432.1</v>
      </c>
    </row>
    <row r="15" spans="1:8" ht="15" x14ac:dyDescent="0.25">
      <c r="A15" s="24" t="s">
        <v>65</v>
      </c>
      <c r="B15" s="35" t="s">
        <v>53</v>
      </c>
      <c r="C15" s="44">
        <f>'Баланс-ДДН'!B26</f>
        <v>21945.7</v>
      </c>
      <c r="D15" s="44">
        <f>'Баланс-ДДН'!C26</f>
        <v>25303.200000000001</v>
      </c>
      <c r="E15" s="44">
        <f>'Баланс-ДДН'!D26</f>
        <v>28189.599999999999</v>
      </c>
      <c r="F15" s="44">
        <f>'Баланс-ДДН'!E26</f>
        <v>30138.6</v>
      </c>
      <c r="G15" s="44">
        <f>'Баланс-ДДН'!F26</f>
        <v>32284.5</v>
      </c>
      <c r="H15" s="44">
        <f>'Баланс-ДДН'!G26</f>
        <v>34549.599999999999</v>
      </c>
    </row>
    <row r="16" spans="1:8" ht="15" x14ac:dyDescent="0.25">
      <c r="A16" s="53" t="s">
        <v>30</v>
      </c>
      <c r="B16" s="35" t="s">
        <v>53</v>
      </c>
      <c r="C16" s="44">
        <f>'Баланс-ДДН'!B27</f>
        <v>2470.9</v>
      </c>
      <c r="D16" s="44">
        <f>'Баланс-ДДН'!C27</f>
        <v>2396.5</v>
      </c>
      <c r="E16" s="44">
        <f>'Баланс-ДДН'!D27</f>
        <v>2778.9</v>
      </c>
      <c r="F16" s="44">
        <f>'Баланс-ДДН'!E27</f>
        <v>3034.6</v>
      </c>
      <c r="G16" s="44">
        <f>'Баланс-ДДН'!F27</f>
        <v>3269.4</v>
      </c>
      <c r="H16" s="44">
        <f>'Баланс-ДДН'!G27</f>
        <v>3522.5</v>
      </c>
    </row>
    <row r="17" spans="1:9" ht="28.5" x14ac:dyDescent="0.25">
      <c r="A17" s="20" t="s">
        <v>32</v>
      </c>
      <c r="B17" s="25" t="s">
        <v>53</v>
      </c>
      <c r="C17" s="44">
        <f>'Баланс-ДДН'!B29</f>
        <v>1212.5999999999999</v>
      </c>
      <c r="D17" s="44">
        <f>'Баланс-ДДН'!C29</f>
        <v>1504</v>
      </c>
      <c r="E17" s="44">
        <f>'Баланс-ДДН'!D29</f>
        <v>1558.7</v>
      </c>
      <c r="F17" s="44">
        <f>'Баланс-ДДН'!E29</f>
        <v>1720.5</v>
      </c>
      <c r="G17" s="44">
        <f>'Баланс-ДДН'!F29</f>
        <v>1851.8</v>
      </c>
      <c r="H17" s="44">
        <f>'Баланс-ДДН'!G29</f>
        <v>1993.4</v>
      </c>
    </row>
    <row r="18" spans="1:9" ht="15" x14ac:dyDescent="0.25">
      <c r="A18" s="24" t="s">
        <v>63</v>
      </c>
      <c r="B18" s="35" t="s">
        <v>53</v>
      </c>
      <c r="C18" s="44">
        <f>'Баланс-ДДН'!B30</f>
        <v>1122.9000000000001</v>
      </c>
      <c r="D18" s="44">
        <f>'Баланс-ДДН'!C30</f>
        <v>1413.6</v>
      </c>
      <c r="E18" s="44">
        <f>'Баланс-ДДН'!D30</f>
        <v>1466.7</v>
      </c>
      <c r="F18" s="44">
        <f>'Баланс-ДДН'!E30</f>
        <v>1627.3</v>
      </c>
      <c r="G18" s="44">
        <f>'Баланс-ДДН'!F30</f>
        <v>1757.2</v>
      </c>
      <c r="H18" s="44">
        <f>'Баланс-ДДН'!G30</f>
        <v>1897.5</v>
      </c>
    </row>
    <row r="19" spans="1:9" ht="15" x14ac:dyDescent="0.25">
      <c r="A19" s="20" t="s">
        <v>37</v>
      </c>
      <c r="B19" s="25" t="s">
        <v>53</v>
      </c>
      <c r="C19" s="44">
        <f>'Баланс-ДДН'!B34</f>
        <v>120.5</v>
      </c>
      <c r="D19" s="44">
        <f>'Баланс-ДДН'!C34</f>
        <v>121.4</v>
      </c>
      <c r="E19" s="44">
        <f>'Баланс-ДДН'!D34</f>
        <v>120</v>
      </c>
      <c r="F19" s="44">
        <f>'Баланс-ДДН'!E34</f>
        <v>117</v>
      </c>
      <c r="G19" s="44">
        <f>'Баланс-ДДН'!F34</f>
        <v>115.2</v>
      </c>
      <c r="H19" s="44">
        <f>'Баланс-ДДН'!G34</f>
        <v>114.3</v>
      </c>
    </row>
    <row r="20" spans="1:9" ht="15" x14ac:dyDescent="0.25">
      <c r="A20" s="20"/>
      <c r="B20" s="25"/>
      <c r="C20" s="44"/>
      <c r="D20" s="44"/>
      <c r="E20" s="44"/>
      <c r="F20" s="44"/>
      <c r="G20" s="44"/>
      <c r="H20" s="44"/>
    </row>
    <row r="21" spans="1:9" ht="15" x14ac:dyDescent="0.25">
      <c r="A21" s="32" t="s">
        <v>52</v>
      </c>
      <c r="B21" s="33" t="s">
        <v>53</v>
      </c>
      <c r="C21" s="43">
        <f>'Баланс-ДДН'!B45</f>
        <v>-10671.7</v>
      </c>
      <c r="D21" s="43">
        <f>'Баланс-ДДН'!C45</f>
        <v>-13548</v>
      </c>
      <c r="E21" s="43">
        <f>'Баланс-ДДН'!D45</f>
        <v>-15935.1</v>
      </c>
      <c r="F21" s="43">
        <f>'Баланс-ДДН'!E45</f>
        <v>-17583.5</v>
      </c>
      <c r="G21" s="43">
        <f>'Баланс-ДДН'!F45</f>
        <v>-19301.5</v>
      </c>
      <c r="H21" s="43">
        <f>'Баланс-ДДН'!G45</f>
        <v>-21088.1</v>
      </c>
    </row>
    <row r="22" spans="1:9" ht="30" x14ac:dyDescent="0.25">
      <c r="A22" s="56" t="s">
        <v>64</v>
      </c>
      <c r="B22" s="25" t="s">
        <v>53</v>
      </c>
      <c r="C22" s="44">
        <f>'Баланс-ДДН'!B40</f>
        <v>-11100</v>
      </c>
      <c r="D22" s="44">
        <f>'Баланс-ДДН'!C40</f>
        <v>-13981.8</v>
      </c>
      <c r="E22" s="44">
        <f>'Баланс-ДДН'!D40</f>
        <v>-16373</v>
      </c>
      <c r="F22" s="44">
        <f>'Баланс-ДДН'!E40</f>
        <v>-18025.400000000001</v>
      </c>
      <c r="G22" s="44">
        <f>'Баланс-ДДН'!F40</f>
        <v>-19749</v>
      </c>
      <c r="H22" s="44">
        <f>'Баланс-ДДН'!G40</f>
        <v>-21539.5</v>
      </c>
      <c r="I22" s="52"/>
    </row>
    <row r="23" spans="1:9" ht="15" x14ac:dyDescent="0.25">
      <c r="A23" s="20"/>
      <c r="B23" s="25"/>
      <c r="C23" s="44"/>
      <c r="D23" s="44"/>
      <c r="E23" s="44"/>
      <c r="F23" s="44"/>
      <c r="G23" s="44"/>
      <c r="H23" s="44"/>
    </row>
    <row r="24" spans="1:9" ht="15" x14ac:dyDescent="0.25">
      <c r="A24" s="36" t="s">
        <v>12</v>
      </c>
      <c r="B24" s="10" t="s">
        <v>8</v>
      </c>
      <c r="C24" s="79">
        <v>35.493000000000002</v>
      </c>
      <c r="D24" s="80">
        <v>36.380000000000003</v>
      </c>
      <c r="E24" s="80">
        <v>37.03</v>
      </c>
      <c r="F24" s="80">
        <v>37.619999999999997</v>
      </c>
      <c r="G24" s="80">
        <v>38.213000000000001</v>
      </c>
      <c r="H24" s="80">
        <v>38.786000000000001</v>
      </c>
    </row>
    <row r="25" spans="1:9" ht="28.5" x14ac:dyDescent="0.2">
      <c r="A25" s="59" t="s">
        <v>5</v>
      </c>
      <c r="B25" s="60" t="s">
        <v>6</v>
      </c>
      <c r="C25" s="65">
        <f>C7/12/C24*1000</f>
        <v>36012.500117394033</v>
      </c>
      <c r="D25" s="65">
        <f t="shared" ref="D25:H25" si="0">D7/12/D24*1000</f>
        <v>36758.429540040313</v>
      </c>
      <c r="E25" s="65">
        <f t="shared" si="0"/>
        <v>38291.27059141238</v>
      </c>
      <c r="F25" s="65">
        <f t="shared" si="0"/>
        <v>39327.928185362398</v>
      </c>
      <c r="G25" s="65">
        <f t="shared" si="0"/>
        <v>40504.038525283715</v>
      </c>
      <c r="H25" s="65">
        <f t="shared" si="0"/>
        <v>41792.779351226382</v>
      </c>
    </row>
    <row r="26" spans="1:9" ht="15" x14ac:dyDescent="0.25">
      <c r="A26" s="20"/>
      <c r="B26" s="20"/>
      <c r="C26" s="44"/>
      <c r="D26" s="44"/>
      <c r="E26" s="44"/>
      <c r="F26" s="44"/>
      <c r="G26" s="44"/>
      <c r="H26" s="44"/>
    </row>
    <row r="27" spans="1:9" ht="31.5" x14ac:dyDescent="0.2">
      <c r="A27" s="61" t="s">
        <v>7</v>
      </c>
      <c r="B27" s="62" t="s">
        <v>2</v>
      </c>
      <c r="C27" s="63">
        <v>101.2</v>
      </c>
      <c r="D27" s="64">
        <f>D7/(C7*D28/100)*100</f>
        <v>100.11689473456491</v>
      </c>
      <c r="E27" s="64">
        <f t="shared" ref="E27:H27" si="1">E7/(D7*E28/100)*100</f>
        <v>100.02947308538353</v>
      </c>
      <c r="F27" s="64">
        <f t="shared" si="1"/>
        <v>100.42707697098525</v>
      </c>
      <c r="G27" s="64">
        <f t="shared" si="1"/>
        <v>100.59033699184263</v>
      </c>
      <c r="H27" s="64">
        <f t="shared" si="1"/>
        <v>100.700921815035</v>
      </c>
    </row>
    <row r="28" spans="1:9" ht="34.5" x14ac:dyDescent="0.25">
      <c r="A28" s="9" t="s">
        <v>9</v>
      </c>
      <c r="B28" s="38" t="s">
        <v>2</v>
      </c>
      <c r="C28" s="45">
        <v>104.4</v>
      </c>
      <c r="D28" s="45">
        <v>104.5</v>
      </c>
      <c r="E28" s="45">
        <v>106</v>
      </c>
      <c r="F28" s="45">
        <v>103.9</v>
      </c>
      <c r="G28" s="45">
        <v>104</v>
      </c>
      <c r="H28" s="45">
        <v>104</v>
      </c>
    </row>
    <row r="31" spans="1:9" x14ac:dyDescent="0.2">
      <c r="A31" s="11" t="s">
        <v>79</v>
      </c>
    </row>
    <row r="32" spans="1:9" x14ac:dyDescent="0.2">
      <c r="A32" s="11" t="s">
        <v>80</v>
      </c>
    </row>
    <row r="33" spans="1:1" x14ac:dyDescent="0.2">
      <c r="A33" s="5"/>
    </row>
  </sheetData>
  <mergeCells count="3">
    <mergeCell ref="A5:A6"/>
    <mergeCell ref="F5:H5"/>
    <mergeCell ref="B5:B6"/>
  </mergeCells>
  <pageMargins left="1.1100000000000001" right="0.70866141732283472" top="0.44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opLeftCell="A31" workbookViewId="0">
      <selection activeCell="F41" sqref="F41"/>
    </sheetView>
  </sheetViews>
  <sheetFormatPr defaultRowHeight="12.75" x14ac:dyDescent="0.2"/>
  <cols>
    <col min="1" max="1" width="44.42578125" style="14" customWidth="1"/>
    <col min="2" max="2" width="12.42578125" customWidth="1"/>
    <col min="3" max="3" width="10.5703125" style="72" customWidth="1"/>
    <col min="4" max="7" width="10.5703125" customWidth="1"/>
  </cols>
  <sheetData>
    <row r="1" spans="1:7" x14ac:dyDescent="0.2">
      <c r="D1" t="s">
        <v>10</v>
      </c>
    </row>
    <row r="2" spans="1:7" ht="15.6" customHeight="1" x14ac:dyDescent="0.25">
      <c r="A2" s="87" t="s">
        <v>11</v>
      </c>
      <c r="B2" s="87"/>
      <c r="C2" s="87"/>
      <c r="D2" s="87"/>
      <c r="E2" s="87"/>
      <c r="F2" s="87"/>
    </row>
    <row r="3" spans="1:7" ht="15" customHeight="1" x14ac:dyDescent="0.2">
      <c r="A3" s="86" t="s">
        <v>49</v>
      </c>
      <c r="B3" s="86"/>
      <c r="C3" s="86"/>
      <c r="D3" s="86"/>
      <c r="E3" s="86"/>
      <c r="F3" s="86"/>
    </row>
    <row r="4" spans="1:7" x14ac:dyDescent="0.2">
      <c r="F4" s="17" t="s">
        <v>13</v>
      </c>
    </row>
    <row r="5" spans="1:7" x14ac:dyDescent="0.2">
      <c r="A5" s="81"/>
      <c r="B5" s="12" t="s">
        <v>4</v>
      </c>
      <c r="C5" s="73" t="s">
        <v>4</v>
      </c>
      <c r="D5" s="13" t="s">
        <v>0</v>
      </c>
      <c r="E5" s="82" t="s">
        <v>1</v>
      </c>
      <c r="F5" s="83"/>
      <c r="G5" s="83"/>
    </row>
    <row r="6" spans="1:7" x14ac:dyDescent="0.2">
      <c r="A6" s="81"/>
      <c r="B6" s="7">
        <v>2019</v>
      </c>
      <c r="C6" s="74">
        <v>2020</v>
      </c>
      <c r="D6" s="7">
        <v>2021</v>
      </c>
      <c r="E6" s="8">
        <v>2022</v>
      </c>
      <c r="F6" s="8">
        <v>2023</v>
      </c>
      <c r="G6" s="8">
        <v>2024</v>
      </c>
    </row>
    <row r="7" spans="1:7" s="15" customFormat="1" ht="14.25" x14ac:dyDescent="0.2">
      <c r="A7" s="23" t="s">
        <v>47</v>
      </c>
      <c r="B7" s="27"/>
      <c r="C7" s="75"/>
      <c r="D7" s="27"/>
      <c r="E7" s="28"/>
      <c r="F7" s="29"/>
      <c r="G7" s="29"/>
    </row>
    <row r="8" spans="1:7" s="15" customFormat="1" ht="14.25" x14ac:dyDescent="0.2">
      <c r="A8" s="20" t="s">
        <v>15</v>
      </c>
      <c r="B8" s="71">
        <v>7096.5</v>
      </c>
      <c r="C8" s="76">
        <v>7391</v>
      </c>
      <c r="D8" s="71">
        <v>7947.4</v>
      </c>
      <c r="E8" s="71">
        <v>8659.1</v>
      </c>
      <c r="F8" s="71">
        <v>9371.7999999999993</v>
      </c>
      <c r="G8" s="71">
        <v>10145.5</v>
      </c>
    </row>
    <row r="9" spans="1:7" s="15" customFormat="1" ht="28.5" x14ac:dyDescent="0.2">
      <c r="A9" s="21" t="s">
        <v>16</v>
      </c>
      <c r="B9" s="71">
        <v>2250.3000000000002</v>
      </c>
      <c r="C9" s="76">
        <v>2290.3000000000002</v>
      </c>
      <c r="D9" s="71">
        <v>2450.3000000000002</v>
      </c>
      <c r="E9" s="71">
        <v>2450.3000000000002</v>
      </c>
      <c r="F9" s="71">
        <v>2450.3000000000002</v>
      </c>
      <c r="G9" s="71">
        <v>2450.3000000000002</v>
      </c>
    </row>
    <row r="10" spans="1:7" s="15" customFormat="1" ht="14.25" x14ac:dyDescent="0.2">
      <c r="A10" s="20" t="s">
        <v>17</v>
      </c>
      <c r="B10" s="71">
        <f>B11+B12+B13+B14</f>
        <v>2668.6</v>
      </c>
      <c r="C10" s="76">
        <f t="shared" ref="C10:G10" si="0">C11+C12+C13+C14</f>
        <v>2935.46</v>
      </c>
      <c r="D10" s="71">
        <f>D11+D12+D13+D14</f>
        <v>3083.2090000000007</v>
      </c>
      <c r="E10" s="71">
        <f t="shared" si="0"/>
        <v>3160.9999000000007</v>
      </c>
      <c r="F10" s="71">
        <f t="shared" si="0"/>
        <v>3246.5698900000007</v>
      </c>
      <c r="G10" s="71">
        <f t="shared" si="0"/>
        <v>3340.6968790000001</v>
      </c>
    </row>
    <row r="11" spans="1:7" s="15" customFormat="1" ht="15" x14ac:dyDescent="0.2">
      <c r="A11" s="22" t="s">
        <v>18</v>
      </c>
      <c r="B11" s="29">
        <v>2025.7</v>
      </c>
      <c r="C11" s="77">
        <f>B11*1.1</f>
        <v>2228.2700000000004</v>
      </c>
      <c r="D11" s="77">
        <v>2305.3000000000002</v>
      </c>
      <c r="E11" s="77">
        <v>2305.3000000000002</v>
      </c>
      <c r="F11" s="77">
        <v>2305.3000000000002</v>
      </c>
      <c r="G11" s="77">
        <v>2305.3000000000002</v>
      </c>
    </row>
    <row r="12" spans="1:7" s="15" customFormat="1" ht="15" x14ac:dyDescent="0.2">
      <c r="A12" s="22" t="s">
        <v>19</v>
      </c>
      <c r="B12" s="29">
        <v>641.70000000000005</v>
      </c>
      <c r="C12" s="77">
        <f t="shared" ref="C12:G14" si="1">B12*1.1</f>
        <v>705.87000000000012</v>
      </c>
      <c r="D12" s="77">
        <f t="shared" si="1"/>
        <v>776.45700000000022</v>
      </c>
      <c r="E12" s="77">
        <f t="shared" si="1"/>
        <v>854.10270000000037</v>
      </c>
      <c r="F12" s="77">
        <f t="shared" si="1"/>
        <v>939.51297000000045</v>
      </c>
      <c r="G12" s="77">
        <f t="shared" si="1"/>
        <v>1033.4642670000005</v>
      </c>
    </row>
    <row r="13" spans="1:7" s="15" customFormat="1" ht="15" x14ac:dyDescent="0.2">
      <c r="A13" s="22" t="s">
        <v>20</v>
      </c>
      <c r="B13" s="29">
        <v>0.6</v>
      </c>
      <c r="C13" s="77">
        <f t="shared" si="1"/>
        <v>0.66</v>
      </c>
      <c r="D13" s="77">
        <f t="shared" si="1"/>
        <v>0.72600000000000009</v>
      </c>
      <c r="E13" s="77">
        <f t="shared" si="1"/>
        <v>0.7986000000000002</v>
      </c>
      <c r="F13" s="77">
        <f t="shared" si="1"/>
        <v>0.87846000000000024</v>
      </c>
      <c r="G13" s="77">
        <f t="shared" si="1"/>
        <v>0.96630600000000033</v>
      </c>
    </row>
    <row r="14" spans="1:7" s="15" customFormat="1" ht="15" x14ac:dyDescent="0.2">
      <c r="A14" s="22" t="s">
        <v>21</v>
      </c>
      <c r="B14" s="29">
        <v>0.6</v>
      </c>
      <c r="C14" s="77">
        <f t="shared" si="1"/>
        <v>0.66</v>
      </c>
      <c r="D14" s="77">
        <f t="shared" si="1"/>
        <v>0.72600000000000009</v>
      </c>
      <c r="E14" s="77">
        <f t="shared" si="1"/>
        <v>0.7986000000000002</v>
      </c>
      <c r="F14" s="77">
        <f t="shared" si="1"/>
        <v>0.87846000000000024</v>
      </c>
      <c r="G14" s="77">
        <f t="shared" si="1"/>
        <v>0.96630600000000033</v>
      </c>
    </row>
    <row r="15" spans="1:7" s="15" customFormat="1" ht="14.25" x14ac:dyDescent="0.2">
      <c r="A15" s="20" t="s">
        <v>68</v>
      </c>
      <c r="B15" s="71">
        <f>B16+B21</f>
        <v>3322.9</v>
      </c>
      <c r="C15" s="76">
        <f t="shared" ref="C15:G15" si="2">C16+C21</f>
        <v>3430.5</v>
      </c>
      <c r="D15" s="71">
        <f t="shared" si="2"/>
        <v>3534.2</v>
      </c>
      <c r="E15" s="71">
        <f t="shared" si="2"/>
        <v>3483.7999999999997</v>
      </c>
      <c r="F15" s="71">
        <f t="shared" si="2"/>
        <v>3504.7</v>
      </c>
      <c r="G15" s="71">
        <f t="shared" si="2"/>
        <v>3515.2</v>
      </c>
    </row>
    <row r="16" spans="1:7" s="15" customFormat="1" ht="15" x14ac:dyDescent="0.2">
      <c r="A16" s="68" t="s">
        <v>69</v>
      </c>
      <c r="B16" s="71">
        <f t="shared" ref="B16:G16" si="3">B17+B18+B19+B20</f>
        <v>395.30000000000007</v>
      </c>
      <c r="C16" s="76">
        <f t="shared" si="3"/>
        <v>426.3</v>
      </c>
      <c r="D16" s="71">
        <f t="shared" si="3"/>
        <v>434</v>
      </c>
      <c r="E16" s="71">
        <f t="shared" si="3"/>
        <v>433.6</v>
      </c>
      <c r="F16" s="71">
        <f t="shared" si="3"/>
        <v>454.5</v>
      </c>
      <c r="G16" s="71">
        <f t="shared" si="3"/>
        <v>464.99999999999994</v>
      </c>
    </row>
    <row r="17" spans="1:7" s="15" customFormat="1" ht="15" x14ac:dyDescent="0.2">
      <c r="A17" s="22" t="s">
        <v>22</v>
      </c>
      <c r="B17" s="29">
        <v>157.4</v>
      </c>
      <c r="C17" s="77">
        <v>175.9</v>
      </c>
      <c r="D17" s="29">
        <v>183.2</v>
      </c>
      <c r="E17" s="29">
        <v>183.2</v>
      </c>
      <c r="F17" s="29">
        <v>183.2</v>
      </c>
      <c r="G17" s="29">
        <v>183.2</v>
      </c>
    </row>
    <row r="18" spans="1:7" s="15" customFormat="1" ht="45" x14ac:dyDescent="0.2">
      <c r="A18" s="22" t="s">
        <v>23</v>
      </c>
      <c r="B18" s="29">
        <v>213.3</v>
      </c>
      <c r="C18" s="77">
        <v>224.3</v>
      </c>
      <c r="D18" s="77">
        <v>224.3</v>
      </c>
      <c r="E18" s="77">
        <v>224.3</v>
      </c>
      <c r="F18" s="77">
        <v>244.3</v>
      </c>
      <c r="G18" s="77">
        <v>253.6</v>
      </c>
    </row>
    <row r="19" spans="1:7" s="15" customFormat="1" ht="30" x14ac:dyDescent="0.2">
      <c r="A19" s="22" t="s">
        <v>24</v>
      </c>
      <c r="B19" s="29">
        <v>23.5</v>
      </c>
      <c r="C19" s="77">
        <v>24.9</v>
      </c>
      <c r="D19" s="77">
        <v>25.3</v>
      </c>
      <c r="E19" s="77">
        <v>24.8</v>
      </c>
      <c r="F19" s="77">
        <v>25.6</v>
      </c>
      <c r="G19" s="77">
        <v>26.7</v>
      </c>
    </row>
    <row r="20" spans="1:7" s="15" customFormat="1" ht="30" x14ac:dyDescent="0.2">
      <c r="A20" s="22" t="s">
        <v>25</v>
      </c>
      <c r="B20" s="29">
        <v>1.1000000000000001</v>
      </c>
      <c r="C20" s="77">
        <v>1.2</v>
      </c>
      <c r="D20" s="77">
        <v>1.2</v>
      </c>
      <c r="E20" s="77">
        <v>1.3</v>
      </c>
      <c r="F20" s="77">
        <v>1.4</v>
      </c>
      <c r="G20" s="77">
        <v>1.5</v>
      </c>
    </row>
    <row r="21" spans="1:7" s="15" customFormat="1" ht="15" x14ac:dyDescent="0.2">
      <c r="A21" s="69" t="s">
        <v>70</v>
      </c>
      <c r="B21" s="71">
        <f t="shared" ref="B21:G21" si="4">B22</f>
        <v>2927.6</v>
      </c>
      <c r="C21" s="76">
        <f t="shared" si="4"/>
        <v>3004.2</v>
      </c>
      <c r="D21" s="76">
        <f t="shared" si="4"/>
        <v>3100.2</v>
      </c>
      <c r="E21" s="76">
        <f t="shared" si="4"/>
        <v>3050.2</v>
      </c>
      <c r="F21" s="76">
        <f t="shared" si="4"/>
        <v>3050.2</v>
      </c>
      <c r="G21" s="76">
        <f t="shared" si="4"/>
        <v>3050.2</v>
      </c>
    </row>
    <row r="22" spans="1:7" s="15" customFormat="1" ht="45" x14ac:dyDescent="0.2">
      <c r="A22" s="22" t="s">
        <v>26</v>
      </c>
      <c r="B22" s="29">
        <v>2927.6</v>
      </c>
      <c r="C22" s="77">
        <v>3004.2</v>
      </c>
      <c r="D22" s="77">
        <v>3100.2</v>
      </c>
      <c r="E22" s="77">
        <v>3050.2</v>
      </c>
      <c r="F22" s="77">
        <v>3050.2</v>
      </c>
      <c r="G22" s="77">
        <v>3050.2</v>
      </c>
    </row>
    <row r="23" spans="1:7" s="15" customFormat="1" ht="28.5" x14ac:dyDescent="0.2">
      <c r="A23" s="20" t="s">
        <v>71</v>
      </c>
      <c r="B23" s="71">
        <f t="shared" ref="B23:G23" si="5">B8+B9+B15+B10</f>
        <v>15338.3</v>
      </c>
      <c r="C23" s="76">
        <f t="shared" si="5"/>
        <v>16047.259999999998</v>
      </c>
      <c r="D23" s="71">
        <f t="shared" si="5"/>
        <v>17015.109000000004</v>
      </c>
      <c r="E23" s="71">
        <f t="shared" si="5"/>
        <v>17754.1999</v>
      </c>
      <c r="F23" s="71">
        <f t="shared" si="5"/>
        <v>18573.369890000002</v>
      </c>
      <c r="G23" s="71">
        <f t="shared" si="5"/>
        <v>19451.696878999999</v>
      </c>
    </row>
    <row r="24" spans="1:7" s="15" customFormat="1" ht="14.25" x14ac:dyDescent="0.2">
      <c r="A24" s="23" t="s">
        <v>27</v>
      </c>
      <c r="B24" s="29"/>
      <c r="C24" s="77"/>
      <c r="D24" s="29"/>
      <c r="E24" s="29"/>
      <c r="F24" s="29"/>
      <c r="G24" s="29"/>
    </row>
    <row r="25" spans="1:7" s="15" customFormat="1" ht="14.25" x14ac:dyDescent="0.2">
      <c r="A25" s="20" t="s">
        <v>28</v>
      </c>
      <c r="B25" s="71">
        <f t="shared" ref="B25:G25" si="6">B26+B27+B28</f>
        <v>24676.9</v>
      </c>
      <c r="C25" s="76">
        <f t="shared" si="6"/>
        <v>27969.9</v>
      </c>
      <c r="D25" s="71">
        <f t="shared" si="6"/>
        <v>31271.5</v>
      </c>
      <c r="E25" s="71">
        <f t="shared" si="6"/>
        <v>33500.199999999997</v>
      </c>
      <c r="F25" s="71">
        <f t="shared" si="6"/>
        <v>35907.9</v>
      </c>
      <c r="G25" s="71">
        <f t="shared" si="6"/>
        <v>38432.1</v>
      </c>
    </row>
    <row r="26" spans="1:7" s="15" customFormat="1" ht="15" x14ac:dyDescent="0.2">
      <c r="A26" s="24" t="s">
        <v>29</v>
      </c>
      <c r="B26" s="29">
        <v>21945.7</v>
      </c>
      <c r="C26" s="77">
        <v>25303.200000000001</v>
      </c>
      <c r="D26" s="29">
        <v>28189.599999999999</v>
      </c>
      <c r="E26" s="29">
        <v>30138.6</v>
      </c>
      <c r="F26" s="29">
        <v>32284.5</v>
      </c>
      <c r="G26" s="29">
        <v>34549.599999999999</v>
      </c>
    </row>
    <row r="27" spans="1:7" s="15" customFormat="1" ht="15" x14ac:dyDescent="0.2">
      <c r="A27" s="24" t="s">
        <v>30</v>
      </c>
      <c r="B27" s="29">
        <v>2470.9</v>
      </c>
      <c r="C27" s="77">
        <v>2396.5</v>
      </c>
      <c r="D27" s="29">
        <v>2778.9</v>
      </c>
      <c r="E27" s="29">
        <v>3034.6</v>
      </c>
      <c r="F27" s="29">
        <v>3269.4</v>
      </c>
      <c r="G27" s="29">
        <v>3522.5</v>
      </c>
    </row>
    <row r="28" spans="1:7" s="15" customFormat="1" ht="45" x14ac:dyDescent="0.2">
      <c r="A28" s="22" t="s">
        <v>31</v>
      </c>
      <c r="B28" s="29">
        <v>260.3</v>
      </c>
      <c r="C28" s="77">
        <v>270.2</v>
      </c>
      <c r="D28" s="29">
        <v>303</v>
      </c>
      <c r="E28" s="29">
        <v>327</v>
      </c>
      <c r="F28" s="29">
        <v>354</v>
      </c>
      <c r="G28" s="29">
        <v>360</v>
      </c>
    </row>
    <row r="29" spans="1:7" s="15" customFormat="1" ht="28.5" x14ac:dyDescent="0.2">
      <c r="A29" s="20" t="s">
        <v>32</v>
      </c>
      <c r="B29" s="71">
        <f t="shared" ref="B29:G29" si="7">B30+B31+B32+B33</f>
        <v>1212.5999999999999</v>
      </c>
      <c r="C29" s="76">
        <f t="shared" si="7"/>
        <v>1504</v>
      </c>
      <c r="D29" s="71">
        <f t="shared" si="7"/>
        <v>1558.7</v>
      </c>
      <c r="E29" s="71">
        <f t="shared" si="7"/>
        <v>1720.5</v>
      </c>
      <c r="F29" s="71">
        <f t="shared" si="7"/>
        <v>1851.8</v>
      </c>
      <c r="G29" s="71">
        <f t="shared" si="7"/>
        <v>1993.4</v>
      </c>
    </row>
    <row r="30" spans="1:7" s="15" customFormat="1" ht="15" x14ac:dyDescent="0.2">
      <c r="A30" s="24" t="s">
        <v>33</v>
      </c>
      <c r="B30" s="29">
        <v>1122.9000000000001</v>
      </c>
      <c r="C30" s="77">
        <v>1413.6</v>
      </c>
      <c r="D30" s="29">
        <v>1466.7</v>
      </c>
      <c r="E30" s="29">
        <v>1627.3</v>
      </c>
      <c r="F30" s="29">
        <v>1757.2</v>
      </c>
      <c r="G30" s="29">
        <v>1897.5</v>
      </c>
    </row>
    <row r="31" spans="1:7" s="15" customFormat="1" ht="15" x14ac:dyDescent="0.2">
      <c r="A31" s="24" t="s">
        <v>34</v>
      </c>
      <c r="B31" s="29">
        <v>5.3</v>
      </c>
      <c r="C31" s="77">
        <v>5.4</v>
      </c>
      <c r="D31" s="29">
        <v>5.5</v>
      </c>
      <c r="E31" s="29">
        <v>5.5</v>
      </c>
      <c r="F31" s="29">
        <v>5.6</v>
      </c>
      <c r="G31" s="29">
        <v>5.6</v>
      </c>
    </row>
    <row r="32" spans="1:7" s="15" customFormat="1" ht="30" x14ac:dyDescent="0.2">
      <c r="A32" s="24" t="s">
        <v>35</v>
      </c>
      <c r="B32" s="29">
        <v>1.3</v>
      </c>
      <c r="C32" s="77">
        <v>1.4</v>
      </c>
      <c r="D32" s="29">
        <v>1.4</v>
      </c>
      <c r="E32" s="29">
        <v>1.4</v>
      </c>
      <c r="F32" s="29">
        <v>1.4</v>
      </c>
      <c r="G32" s="29">
        <v>1.4</v>
      </c>
    </row>
    <row r="33" spans="1:7" s="15" customFormat="1" ht="45" x14ac:dyDescent="0.2">
      <c r="A33" s="24" t="s">
        <v>36</v>
      </c>
      <c r="B33" s="29">
        <v>83.1</v>
      </c>
      <c r="C33" s="77">
        <v>83.6</v>
      </c>
      <c r="D33" s="29">
        <v>85.1</v>
      </c>
      <c r="E33" s="29">
        <v>86.3</v>
      </c>
      <c r="F33" s="29">
        <v>87.6</v>
      </c>
      <c r="G33" s="29">
        <v>88.9</v>
      </c>
    </row>
    <row r="34" spans="1:7" s="15" customFormat="1" ht="14.25" x14ac:dyDescent="0.2">
      <c r="A34" s="20" t="s">
        <v>37</v>
      </c>
      <c r="B34" s="71">
        <v>120.5</v>
      </c>
      <c r="C34" s="76">
        <v>121.4</v>
      </c>
      <c r="D34" s="71">
        <v>120</v>
      </c>
      <c r="E34" s="71">
        <v>117</v>
      </c>
      <c r="F34" s="71">
        <v>115.2</v>
      </c>
      <c r="G34" s="71">
        <v>114.3</v>
      </c>
    </row>
    <row r="35" spans="1:7" s="15" customFormat="1" ht="14.25" x14ac:dyDescent="0.2">
      <c r="A35" s="20" t="s">
        <v>38</v>
      </c>
      <c r="B35" s="71">
        <f>B25+B29+B34</f>
        <v>26010</v>
      </c>
      <c r="C35" s="76">
        <f t="shared" ref="C35:G35" si="8">C25+C29+C34</f>
        <v>29595.300000000003</v>
      </c>
      <c r="D35" s="71">
        <f t="shared" si="8"/>
        <v>32950.199999999997</v>
      </c>
      <c r="E35" s="71">
        <f t="shared" si="8"/>
        <v>35337.699999999997</v>
      </c>
      <c r="F35" s="71">
        <f t="shared" si="8"/>
        <v>37874.9</v>
      </c>
      <c r="G35" s="71">
        <f t="shared" si="8"/>
        <v>40539.800000000003</v>
      </c>
    </row>
    <row r="36" spans="1:7" s="15" customFormat="1" ht="14.25" x14ac:dyDescent="0.2">
      <c r="A36" s="25" t="s">
        <v>39</v>
      </c>
      <c r="B36" s="29"/>
      <c r="C36" s="77"/>
      <c r="D36" s="29"/>
      <c r="E36" s="29"/>
      <c r="F36" s="29"/>
      <c r="G36" s="29"/>
    </row>
    <row r="37" spans="1:7" s="15" customFormat="1" ht="42.75" x14ac:dyDescent="0.2">
      <c r="A37" s="20" t="s">
        <v>40</v>
      </c>
      <c r="B37" s="29">
        <v>370.2</v>
      </c>
      <c r="C37" s="77">
        <v>373</v>
      </c>
      <c r="D37" s="29">
        <v>375</v>
      </c>
      <c r="E37" s="29">
        <v>376</v>
      </c>
      <c r="F37" s="29">
        <v>378</v>
      </c>
      <c r="G37" s="29">
        <v>380</v>
      </c>
    </row>
    <row r="38" spans="1:7" s="15" customFormat="1" ht="28.5" x14ac:dyDescent="0.2">
      <c r="A38" s="20" t="s">
        <v>41</v>
      </c>
      <c r="B38" s="29">
        <v>1.8</v>
      </c>
      <c r="C38" s="77">
        <v>1.8</v>
      </c>
      <c r="D38" s="29">
        <v>1.7</v>
      </c>
      <c r="E38" s="29">
        <v>1.7</v>
      </c>
      <c r="F38" s="29">
        <v>1.6</v>
      </c>
      <c r="G38" s="29">
        <v>1.6</v>
      </c>
    </row>
    <row r="39" spans="1:7" s="15" customFormat="1" ht="42.75" x14ac:dyDescent="0.2">
      <c r="A39" s="20" t="s">
        <v>66</v>
      </c>
      <c r="B39" s="29">
        <v>56.4</v>
      </c>
      <c r="C39" s="77">
        <v>58.3</v>
      </c>
      <c r="D39" s="29">
        <v>60.5</v>
      </c>
      <c r="E39" s="29">
        <v>63.5</v>
      </c>
      <c r="F39" s="29">
        <v>67.2</v>
      </c>
      <c r="G39" s="29">
        <v>69.099999999999994</v>
      </c>
    </row>
    <row r="40" spans="1:7" s="15" customFormat="1" ht="28.5" x14ac:dyDescent="0.2">
      <c r="A40" s="20" t="s">
        <v>42</v>
      </c>
      <c r="B40" s="29">
        <v>-11100</v>
      </c>
      <c r="C40" s="77">
        <v>-13981.8</v>
      </c>
      <c r="D40" s="29">
        <v>-16373</v>
      </c>
      <c r="E40" s="29">
        <v>-18025.400000000001</v>
      </c>
      <c r="F40" s="29">
        <v>-19749</v>
      </c>
      <c r="G40" s="29">
        <v>-21539.5</v>
      </c>
    </row>
    <row r="41" spans="1:7" s="15" customFormat="1" ht="14.25" x14ac:dyDescent="0.2">
      <c r="A41" s="20" t="s">
        <v>43</v>
      </c>
      <c r="B41" s="29">
        <v>0</v>
      </c>
      <c r="C41" s="77">
        <v>1</v>
      </c>
      <c r="D41" s="29">
        <v>1</v>
      </c>
      <c r="E41" s="29">
        <v>1</v>
      </c>
      <c r="F41" s="29">
        <v>1</v>
      </c>
      <c r="G41" s="29">
        <v>1</v>
      </c>
    </row>
    <row r="42" spans="1:7" s="15" customFormat="1" ht="42.75" x14ac:dyDescent="0.2">
      <c r="A42" s="20" t="s">
        <v>44</v>
      </c>
      <c r="B42" s="29">
        <v>0.3</v>
      </c>
      <c r="C42" s="77">
        <v>0.4</v>
      </c>
      <c r="D42" s="29">
        <v>0.4</v>
      </c>
      <c r="E42" s="29">
        <v>0.4</v>
      </c>
      <c r="F42" s="29">
        <v>0.4</v>
      </c>
      <c r="G42" s="29">
        <v>0.4</v>
      </c>
    </row>
    <row r="43" spans="1:7" s="15" customFormat="1" ht="28.5" x14ac:dyDescent="0.2">
      <c r="A43" s="20" t="s">
        <v>45</v>
      </c>
      <c r="B43" s="29">
        <v>0.4</v>
      </c>
      <c r="C43" s="77">
        <v>0.7</v>
      </c>
      <c r="D43" s="77">
        <v>0.7</v>
      </c>
      <c r="E43" s="77">
        <v>0.7</v>
      </c>
      <c r="F43" s="77">
        <v>0.7</v>
      </c>
      <c r="G43" s="77">
        <v>0.7</v>
      </c>
    </row>
    <row r="44" spans="1:7" s="15" customFormat="1" ht="14.25" x14ac:dyDescent="0.2">
      <c r="A44" s="26" t="s">
        <v>46</v>
      </c>
      <c r="B44" s="29">
        <v>0</v>
      </c>
      <c r="C44" s="77">
        <v>0</v>
      </c>
      <c r="D44" s="29">
        <v>0</v>
      </c>
      <c r="E44" s="29">
        <v>0</v>
      </c>
      <c r="F44" s="29">
        <v>0</v>
      </c>
      <c r="G44" s="29">
        <v>0</v>
      </c>
    </row>
    <row r="45" spans="1:7" s="15" customFormat="1" ht="30.6" customHeight="1" x14ac:dyDescent="0.2">
      <c r="A45" s="20" t="s">
        <v>67</v>
      </c>
      <c r="B45" s="71">
        <f>B37+B38+B39+B40+B41+B42-B43+B44</f>
        <v>-10671.7</v>
      </c>
      <c r="C45" s="76">
        <f t="shared" ref="C45:G45" si="9">C37+C38+C39+C40+C41+C42-C43+C44</f>
        <v>-13548</v>
      </c>
      <c r="D45" s="71">
        <f t="shared" si="9"/>
        <v>-15935.1</v>
      </c>
      <c r="E45" s="71">
        <f t="shared" si="9"/>
        <v>-17583.5</v>
      </c>
      <c r="F45" s="71">
        <f t="shared" si="9"/>
        <v>-19301.5</v>
      </c>
      <c r="G45" s="71">
        <f t="shared" si="9"/>
        <v>-21088.1</v>
      </c>
    </row>
    <row r="46" spans="1:7" s="15" customFormat="1" ht="13.15" customHeight="1" x14ac:dyDescent="0.2">
      <c r="A46" s="19"/>
      <c r="B46" s="29"/>
      <c r="C46" s="77"/>
      <c r="D46" s="29"/>
      <c r="E46" s="29"/>
      <c r="F46" s="29"/>
      <c r="G46" s="29"/>
    </row>
    <row r="47" spans="1:7" s="15" customFormat="1" ht="16.899999999999999" customHeight="1" x14ac:dyDescent="0.2">
      <c r="A47" s="26" t="s">
        <v>48</v>
      </c>
      <c r="B47" s="29">
        <f>B23-B35-B45</f>
        <v>0</v>
      </c>
      <c r="C47" s="77">
        <f>C23-C35-C45</f>
        <v>-4.0000000004511094E-2</v>
      </c>
      <c r="D47" s="29">
        <f t="shared" ref="D47:G47" si="10">D23-D35-D45</f>
        <v>9.0000000072905095E-3</v>
      </c>
      <c r="E47" s="29">
        <f t="shared" si="10"/>
        <v>-9.9999997473787516E-5</v>
      </c>
      <c r="F47" s="29">
        <f t="shared" si="10"/>
        <v>-3.0109999999694992E-2</v>
      </c>
      <c r="G47" s="29">
        <f t="shared" si="10"/>
        <v>-3.1210000051942188E-3</v>
      </c>
    </row>
    <row r="48" spans="1:7" s="15" customFormat="1" ht="11.25" x14ac:dyDescent="0.2">
      <c r="A48" s="16"/>
      <c r="C48" s="78"/>
    </row>
    <row r="49" spans="1:3" s="15" customFormat="1" ht="11.25" x14ac:dyDescent="0.2">
      <c r="A49" s="16"/>
      <c r="C49" s="78"/>
    </row>
    <row r="50" spans="1:3" s="15" customFormat="1" ht="11.25" x14ac:dyDescent="0.2">
      <c r="A50" s="16"/>
      <c r="C50" s="78"/>
    </row>
    <row r="51" spans="1:3" s="15" customFormat="1" ht="11.25" x14ac:dyDescent="0.2">
      <c r="A51" s="16"/>
      <c r="C51" s="78"/>
    </row>
    <row r="52" spans="1:3" s="15" customFormat="1" ht="11.25" x14ac:dyDescent="0.2">
      <c r="A52" s="16"/>
      <c r="C52" s="78"/>
    </row>
    <row r="53" spans="1:3" s="15" customFormat="1" ht="11.25" x14ac:dyDescent="0.2">
      <c r="A53" s="16"/>
      <c r="C53" s="78"/>
    </row>
    <row r="54" spans="1:3" s="15" customFormat="1" ht="11.25" x14ac:dyDescent="0.2">
      <c r="A54" s="16"/>
      <c r="C54" s="78"/>
    </row>
    <row r="55" spans="1:3" s="15" customFormat="1" ht="11.25" x14ac:dyDescent="0.2">
      <c r="A55" s="16"/>
      <c r="C55" s="78"/>
    </row>
    <row r="56" spans="1:3" s="15" customFormat="1" ht="11.25" x14ac:dyDescent="0.2">
      <c r="A56" s="16"/>
      <c r="C56" s="78"/>
    </row>
    <row r="57" spans="1:3" s="15" customFormat="1" ht="11.25" x14ac:dyDescent="0.2">
      <c r="A57" s="16"/>
      <c r="C57" s="78"/>
    </row>
    <row r="58" spans="1:3" s="15" customFormat="1" ht="11.25" x14ac:dyDescent="0.2">
      <c r="A58" s="16"/>
      <c r="C58" s="78"/>
    </row>
    <row r="59" spans="1:3" s="15" customFormat="1" ht="11.25" x14ac:dyDescent="0.2">
      <c r="A59" s="16"/>
      <c r="C59" s="78"/>
    </row>
    <row r="60" spans="1:3" s="15" customFormat="1" ht="11.25" x14ac:dyDescent="0.2">
      <c r="A60" s="16"/>
      <c r="C60" s="78"/>
    </row>
    <row r="61" spans="1:3" s="15" customFormat="1" ht="11.25" x14ac:dyDescent="0.2">
      <c r="A61" s="16"/>
      <c r="C61" s="78"/>
    </row>
    <row r="62" spans="1:3" s="15" customFormat="1" ht="11.25" x14ac:dyDescent="0.2">
      <c r="A62" s="16"/>
      <c r="C62" s="78"/>
    </row>
  </sheetData>
  <mergeCells count="4">
    <mergeCell ref="A5:A6"/>
    <mergeCell ref="E5:G5"/>
    <mergeCell ref="A3:F3"/>
    <mergeCell ref="A2:F2"/>
  </mergeCells>
  <phoneticPr fontId="0" type="noConversion"/>
  <printOptions horizontalCentered="1"/>
  <pageMargins left="0.47244094488188981" right="0.31496062992125984" top="0.47244094488188981" bottom="0.27559055118110237" header="0.27559055118110237" footer="0.19685039370078741"/>
  <pageSetup paperSize="9" scale="7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workbookViewId="0">
      <selection activeCell="B27" sqref="B27"/>
    </sheetView>
  </sheetViews>
  <sheetFormatPr defaultRowHeight="12.75" x14ac:dyDescent="0.2"/>
  <cols>
    <col min="1" max="1" width="35.7109375" customWidth="1"/>
    <col min="2" max="3" width="10.85546875" customWidth="1"/>
    <col min="4" max="5" width="7.85546875" customWidth="1"/>
    <col min="6" max="6" width="10.85546875" customWidth="1"/>
    <col min="7" max="7" width="8" bestFit="1" customWidth="1"/>
    <col min="8" max="8" width="8.140625" bestFit="1" customWidth="1"/>
    <col min="9" max="9" width="10.85546875" customWidth="1"/>
    <col min="10" max="10" width="8" bestFit="1" customWidth="1"/>
    <col min="11" max="11" width="6.85546875" bestFit="1" customWidth="1"/>
    <col min="12" max="12" width="10.85546875" customWidth="1"/>
    <col min="13" max="13" width="8" bestFit="1" customWidth="1"/>
    <col min="14" max="14" width="7" customWidth="1"/>
    <col min="15" max="15" width="10.85546875" customWidth="1"/>
    <col min="16" max="16" width="8" bestFit="1" customWidth="1"/>
    <col min="17" max="17" width="6.85546875" bestFit="1" customWidth="1"/>
  </cols>
  <sheetData>
    <row r="1" spans="1:17" ht="15" x14ac:dyDescent="0.2">
      <c r="A1" s="57" t="s">
        <v>3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ht="15" x14ac:dyDescent="0.2">
      <c r="A2" s="58" t="s">
        <v>78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7" x14ac:dyDescent="0.2">
      <c r="A3" s="39" t="s">
        <v>14</v>
      </c>
      <c r="B3" s="6"/>
      <c r="C3" s="6"/>
      <c r="D3" s="6"/>
      <c r="E3" s="6"/>
      <c r="F3" s="6"/>
      <c r="G3" s="6"/>
      <c r="H3" s="6"/>
      <c r="I3" s="5"/>
      <c r="J3" s="5"/>
      <c r="K3" s="5"/>
      <c r="L3" s="5"/>
      <c r="M3" s="5"/>
      <c r="N3" s="5"/>
      <c r="O3" s="5"/>
    </row>
    <row r="4" spans="1:17" x14ac:dyDescent="0.2">
      <c r="B4" s="70">
        <f>SUM(B8,B9,B10,B11)</f>
        <v>15338.3</v>
      </c>
      <c r="C4" s="70">
        <f>SUM(C8,C9,C10,C11)</f>
        <v>16047.259999999998</v>
      </c>
      <c r="F4" s="70">
        <f>SUM(F8,F9,F10,F11)</f>
        <v>17015.109</v>
      </c>
      <c r="I4" s="70">
        <f>SUM(I8,I9,I10,I11)</f>
        <v>17754.199900000003</v>
      </c>
      <c r="L4" s="70">
        <f>SUM(L8,L9,L10,L11)</f>
        <v>18573.369889999998</v>
      </c>
      <c r="O4" s="70">
        <f>SUM(O8,O9,O10,O11)</f>
        <v>19451.696878999999</v>
      </c>
    </row>
    <row r="5" spans="1:17" ht="13.15" customHeight="1" x14ac:dyDescent="0.2">
      <c r="A5" s="81"/>
      <c r="B5" s="91" t="s">
        <v>73</v>
      </c>
      <c r="C5" s="93" t="s">
        <v>74</v>
      </c>
      <c r="D5" s="93"/>
      <c r="E5" s="93"/>
      <c r="F5" s="88" t="s">
        <v>75</v>
      </c>
      <c r="G5" s="89"/>
      <c r="H5" s="90"/>
      <c r="I5" s="88" t="s">
        <v>57</v>
      </c>
      <c r="J5" s="89"/>
      <c r="K5" s="90"/>
      <c r="L5" s="88" t="s">
        <v>72</v>
      </c>
      <c r="M5" s="89"/>
      <c r="N5" s="90"/>
      <c r="O5" s="88" t="s">
        <v>76</v>
      </c>
      <c r="P5" s="89"/>
      <c r="Q5" s="90"/>
    </row>
    <row r="6" spans="1:17" ht="23.45" customHeight="1" x14ac:dyDescent="0.2">
      <c r="A6" s="81"/>
      <c r="B6" s="92"/>
      <c r="C6" s="8" t="s">
        <v>53</v>
      </c>
      <c r="D6" s="46" t="s">
        <v>56</v>
      </c>
      <c r="E6" s="46" t="s">
        <v>55</v>
      </c>
      <c r="F6" s="8" t="s">
        <v>53</v>
      </c>
      <c r="G6" s="46" t="s">
        <v>56</v>
      </c>
      <c r="H6" s="46" t="s">
        <v>55</v>
      </c>
      <c r="I6" s="8" t="s">
        <v>53</v>
      </c>
      <c r="J6" s="46" t="s">
        <v>56</v>
      </c>
      <c r="K6" s="46" t="s">
        <v>55</v>
      </c>
      <c r="L6" s="8" t="s">
        <v>53</v>
      </c>
      <c r="M6" s="46" t="s">
        <v>56</v>
      </c>
      <c r="N6" s="46" t="s">
        <v>55</v>
      </c>
      <c r="O6" s="8" t="s">
        <v>53</v>
      </c>
      <c r="P6" s="46" t="s">
        <v>56</v>
      </c>
      <c r="Q6" s="46" t="s">
        <v>55</v>
      </c>
    </row>
    <row r="7" spans="1:17" ht="14.25" x14ac:dyDescent="0.2">
      <c r="A7" s="30" t="s">
        <v>50</v>
      </c>
      <c r="B7" s="54">
        <f>'ДДН!'!C7</f>
        <v>15338.3</v>
      </c>
      <c r="C7" s="54">
        <f>'ДДН!'!D7</f>
        <v>16047.259999999998</v>
      </c>
      <c r="D7" s="55">
        <v>100</v>
      </c>
      <c r="E7" s="55">
        <f>C7/B7%</f>
        <v>104.62215499762034</v>
      </c>
      <c r="F7" s="54">
        <f>'ДДН!'!E7</f>
        <v>17015.109000000004</v>
      </c>
      <c r="G7" s="55">
        <v>100</v>
      </c>
      <c r="H7" s="55">
        <f>F7/C7%</f>
        <v>106.03124147050653</v>
      </c>
      <c r="I7" s="54">
        <f>'ДДН!'!F7</f>
        <v>17754.1999</v>
      </c>
      <c r="J7" s="55">
        <v>100</v>
      </c>
      <c r="K7" s="55">
        <f>I7/F7%</f>
        <v>104.34373297285369</v>
      </c>
      <c r="L7" s="54">
        <f>'ДДН!'!G7</f>
        <v>18573.369890000002</v>
      </c>
      <c r="M7" s="55">
        <v>100</v>
      </c>
      <c r="N7" s="55">
        <f>L7/I7%</f>
        <v>104.61395047151633</v>
      </c>
      <c r="O7" s="54">
        <f>'ДДН!'!H7</f>
        <v>19451.696878999999</v>
      </c>
      <c r="P7" s="55">
        <v>100</v>
      </c>
      <c r="Q7" s="55">
        <f>O7/L7%</f>
        <v>104.72895868763641</v>
      </c>
    </row>
    <row r="8" spans="1:17" ht="18" customHeight="1" x14ac:dyDescent="0.25">
      <c r="A8" s="20" t="s">
        <v>15</v>
      </c>
      <c r="B8" s="40">
        <f>'ДДН!'!C8</f>
        <v>7096.5</v>
      </c>
      <c r="C8" s="40">
        <f>'ДДН!'!D8</f>
        <v>7391</v>
      </c>
      <c r="D8" s="47">
        <f>C8/C$7%</f>
        <v>46.057707047807547</v>
      </c>
      <c r="E8" s="47">
        <f t="shared" ref="E8:E24" si="0">C8/B8%</f>
        <v>104.14993306559572</v>
      </c>
      <c r="F8" s="40">
        <f>'ДДН!'!E8</f>
        <v>7947.4</v>
      </c>
      <c r="G8" s="47">
        <f>F8/F$7%</f>
        <v>46.707899432204627</v>
      </c>
      <c r="H8" s="47">
        <f t="shared" ref="H8:H24" si="1">F8/C8%</f>
        <v>107.52807468542822</v>
      </c>
      <c r="I8" s="40">
        <f>'ДДН!'!F8</f>
        <v>8659.1</v>
      </c>
      <c r="J8" s="47">
        <f>I8/I$7%</f>
        <v>48.772121800881607</v>
      </c>
      <c r="K8" s="47">
        <f t="shared" ref="K8:K24" si="2">I8/F8%</f>
        <v>108.95512997961599</v>
      </c>
      <c r="L8" s="40">
        <f>'ДДН!'!G8</f>
        <v>9371.7999999999993</v>
      </c>
      <c r="M8" s="47">
        <f>L8/L$7%</f>
        <v>50.458263931123376</v>
      </c>
      <c r="N8" s="47">
        <f t="shared" ref="N8:N11" si="3">L8/I8%</f>
        <v>108.23064752687922</v>
      </c>
      <c r="O8" s="40">
        <f>'ДДН!'!H8</f>
        <v>10145.5</v>
      </c>
      <c r="P8" s="47">
        <f>O8/O$7%</f>
        <v>52.157403352059504</v>
      </c>
      <c r="Q8" s="47">
        <f t="shared" ref="Q8:Q11" si="4">O8/L8%</f>
        <v>108.25561791758254</v>
      </c>
    </row>
    <row r="9" spans="1:17" ht="42.75" x14ac:dyDescent="0.25">
      <c r="A9" s="21" t="s">
        <v>16</v>
      </c>
      <c r="B9" s="40">
        <f>'ДДН!'!C9</f>
        <v>2250.3000000000002</v>
      </c>
      <c r="C9" s="40">
        <f>'ДДН!'!D9</f>
        <v>2290.3000000000002</v>
      </c>
      <c r="D9" s="47">
        <f t="shared" ref="D9:D22" si="5">C9/C$7%</f>
        <v>14.272218434798219</v>
      </c>
      <c r="E9" s="47">
        <f t="shared" si="0"/>
        <v>101.77754077234147</v>
      </c>
      <c r="F9" s="40">
        <f>'ДДН!'!E9</f>
        <v>2450.3000000000002</v>
      </c>
      <c r="G9" s="47">
        <f t="shared" ref="G9:G22" si="6">F9/F$7%</f>
        <v>14.400730550712309</v>
      </c>
      <c r="H9" s="47">
        <f t="shared" si="1"/>
        <v>106.98598436885997</v>
      </c>
      <c r="I9" s="40">
        <f>'ДДН!'!F9</f>
        <v>2450.3000000000002</v>
      </c>
      <c r="J9" s="47">
        <f t="shared" ref="J9:J22" si="7">I9/I$7%</f>
        <v>13.801241474137058</v>
      </c>
      <c r="K9" s="47">
        <f t="shared" si="2"/>
        <v>100</v>
      </c>
      <c r="L9" s="40">
        <f>'ДДН!'!G9</f>
        <v>2450.3000000000002</v>
      </c>
      <c r="M9" s="47">
        <f t="shared" ref="M9:M22" si="8">L9/L$7%</f>
        <v>13.192544026807189</v>
      </c>
      <c r="N9" s="47">
        <f t="shared" si="3"/>
        <v>100</v>
      </c>
      <c r="O9" s="40">
        <f>'ДДН!'!H9</f>
        <v>2450.3000000000002</v>
      </c>
      <c r="P9" s="47">
        <f t="shared" ref="P9:P22" si="9">O9/O$7%</f>
        <v>12.59684445651288</v>
      </c>
      <c r="Q9" s="47">
        <f t="shared" si="4"/>
        <v>100</v>
      </c>
    </row>
    <row r="10" spans="1:17" ht="15" x14ac:dyDescent="0.25">
      <c r="A10" s="20" t="s">
        <v>17</v>
      </c>
      <c r="B10" s="40">
        <f>'ДДН!'!C10</f>
        <v>2668.6</v>
      </c>
      <c r="C10" s="40">
        <f>'ДДН!'!D10</f>
        <v>2935.46</v>
      </c>
      <c r="D10" s="47">
        <f t="shared" si="5"/>
        <v>18.2925932526799</v>
      </c>
      <c r="E10" s="47">
        <f t="shared" si="0"/>
        <v>110</v>
      </c>
      <c r="F10" s="40">
        <f>'ДДН!'!E10</f>
        <v>3083.2090000000007</v>
      </c>
      <c r="G10" s="47">
        <f t="shared" si="6"/>
        <v>18.120418740779151</v>
      </c>
      <c r="H10" s="47">
        <f t="shared" si="1"/>
        <v>105.03324862202179</v>
      </c>
      <c r="I10" s="40">
        <f>'ДДН!'!F10</f>
        <v>3160.9999000000007</v>
      </c>
      <c r="J10" s="47">
        <f t="shared" si="7"/>
        <v>17.804237407510549</v>
      </c>
      <c r="K10" s="47">
        <f t="shared" si="2"/>
        <v>102.52304984838848</v>
      </c>
      <c r="L10" s="40">
        <f>'ДДН!'!G10</f>
        <v>3246.5698900000007</v>
      </c>
      <c r="M10" s="47">
        <f t="shared" si="8"/>
        <v>17.479702979199111</v>
      </c>
      <c r="N10" s="47">
        <f t="shared" si="3"/>
        <v>102.70705449879958</v>
      </c>
      <c r="O10" s="40">
        <f>'ДДН!'!H10</f>
        <v>3340.6968790000001</v>
      </c>
      <c r="P10" s="47">
        <f t="shared" si="9"/>
        <v>17.174321087671316</v>
      </c>
      <c r="Q10" s="47">
        <f t="shared" si="4"/>
        <v>102.8992749945081</v>
      </c>
    </row>
    <row r="11" spans="1:17" ht="15" x14ac:dyDescent="0.25">
      <c r="A11" s="20" t="s">
        <v>68</v>
      </c>
      <c r="B11" s="40">
        <f>'ДДН!'!C11</f>
        <v>3322.9</v>
      </c>
      <c r="C11" s="40">
        <f>'ДДН!'!D11</f>
        <v>3430.5</v>
      </c>
      <c r="D11" s="47">
        <f t="shared" si="5"/>
        <v>21.377481264714355</v>
      </c>
      <c r="E11" s="47">
        <f t="shared" si="0"/>
        <v>103.23813536368834</v>
      </c>
      <c r="F11" s="40">
        <f>'ДДН!'!E11</f>
        <v>3534.2</v>
      </c>
      <c r="G11" s="47">
        <f t="shared" si="6"/>
        <v>20.770951276303897</v>
      </c>
      <c r="H11" s="47">
        <f t="shared" si="1"/>
        <v>103.02288296166739</v>
      </c>
      <c r="I11" s="40">
        <f>'ДДН!'!F11</f>
        <v>3483.7999999999997</v>
      </c>
      <c r="J11" s="47">
        <f t="shared" si="7"/>
        <v>19.622399317470791</v>
      </c>
      <c r="K11" s="47">
        <f t="shared" si="2"/>
        <v>98.573934695263418</v>
      </c>
      <c r="L11" s="40">
        <f>'ДДН!'!G11</f>
        <v>3504.7</v>
      </c>
      <c r="M11" s="47">
        <f t="shared" si="8"/>
        <v>18.869489062870322</v>
      </c>
      <c r="N11" s="47">
        <f t="shared" si="3"/>
        <v>100.59991962799243</v>
      </c>
      <c r="O11" s="40">
        <f>'ДДН!'!H11</f>
        <v>3515.2</v>
      </c>
      <c r="P11" s="47">
        <f t="shared" si="9"/>
        <v>18.071431103756304</v>
      </c>
      <c r="Q11" s="47">
        <f t="shared" si="4"/>
        <v>100.29959768311126</v>
      </c>
    </row>
    <row r="12" spans="1:17" ht="15" x14ac:dyDescent="0.25">
      <c r="A12" s="20"/>
      <c r="B12" s="40"/>
      <c r="C12" s="40"/>
      <c r="D12" s="47"/>
      <c r="E12" s="47"/>
      <c r="F12" s="40"/>
      <c r="G12" s="47"/>
      <c r="H12" s="47"/>
      <c r="I12" s="40"/>
      <c r="J12" s="47"/>
      <c r="K12" s="47"/>
      <c r="L12" s="40"/>
      <c r="M12" s="47"/>
      <c r="N12" s="47"/>
      <c r="O12" s="40"/>
      <c r="P12" s="47"/>
      <c r="Q12" s="47"/>
    </row>
    <row r="13" spans="1:17" ht="14.25" x14ac:dyDescent="0.2">
      <c r="A13" s="30" t="s">
        <v>51</v>
      </c>
      <c r="B13" s="54">
        <f>'ДДН!'!C13</f>
        <v>26010</v>
      </c>
      <c r="C13" s="54">
        <f>'ДДН!'!D13</f>
        <v>29595.300000000003</v>
      </c>
      <c r="D13" s="55">
        <f t="shared" si="5"/>
        <v>184.42587706561747</v>
      </c>
      <c r="E13" s="55">
        <f t="shared" si="0"/>
        <v>113.78431372549019</v>
      </c>
      <c r="F13" s="54">
        <f>'ДДН!'!E13</f>
        <v>32950.199999999997</v>
      </c>
      <c r="G13" s="55">
        <f t="shared" si="6"/>
        <v>193.65259429134417</v>
      </c>
      <c r="H13" s="55">
        <f t="shared" si="1"/>
        <v>111.33592158214309</v>
      </c>
      <c r="I13" s="54">
        <f>'ДДН!'!F13</f>
        <v>35337.699999999997</v>
      </c>
      <c r="J13" s="55">
        <f t="shared" si="7"/>
        <v>199.03853848125252</v>
      </c>
      <c r="K13" s="55">
        <f t="shared" si="2"/>
        <v>107.24578303014853</v>
      </c>
      <c r="L13" s="54">
        <f>'ДДН!'!G13</f>
        <v>37874.9</v>
      </c>
      <c r="M13" s="55">
        <f t="shared" si="8"/>
        <v>203.92045290818251</v>
      </c>
      <c r="N13" s="55">
        <f t="shared" ref="N13:N19" si="10">L13/I13%</f>
        <v>107.17986739374663</v>
      </c>
      <c r="O13" s="54">
        <f>'ДДН!'!H13</f>
        <v>40539.800000000003</v>
      </c>
      <c r="P13" s="55">
        <f t="shared" si="9"/>
        <v>208.41266575445491</v>
      </c>
      <c r="Q13" s="55">
        <f t="shared" ref="Q13:Q19" si="11">O13/L13%</f>
        <v>107.0360581810117</v>
      </c>
    </row>
    <row r="14" spans="1:17" ht="15" x14ac:dyDescent="0.25">
      <c r="A14" s="20" t="s">
        <v>28</v>
      </c>
      <c r="B14" s="40">
        <f>'ДДН!'!C14</f>
        <v>24676.9</v>
      </c>
      <c r="C14" s="40">
        <f>'ДДН!'!D14</f>
        <v>27969.9</v>
      </c>
      <c r="D14" s="47">
        <f t="shared" si="5"/>
        <v>174.29704510302696</v>
      </c>
      <c r="E14" s="47">
        <f t="shared" si="0"/>
        <v>113.34446385080784</v>
      </c>
      <c r="F14" s="40">
        <f>'ДДН!'!E14</f>
        <v>31271.5</v>
      </c>
      <c r="G14" s="47">
        <f t="shared" si="6"/>
        <v>183.78665690592985</v>
      </c>
      <c r="H14" s="47">
        <f t="shared" si="1"/>
        <v>111.80411799827671</v>
      </c>
      <c r="I14" s="40">
        <f>'ДДН!'!F14</f>
        <v>33500.199999999997</v>
      </c>
      <c r="J14" s="47">
        <f t="shared" si="7"/>
        <v>188.68887468142114</v>
      </c>
      <c r="K14" s="47">
        <f t="shared" si="2"/>
        <v>107.12693666757271</v>
      </c>
      <c r="L14" s="40">
        <f>'ДДН!'!G14</f>
        <v>35907.9</v>
      </c>
      <c r="M14" s="47">
        <f t="shared" si="8"/>
        <v>193.33002149132346</v>
      </c>
      <c r="N14" s="47">
        <f t="shared" si="10"/>
        <v>107.1871212709178</v>
      </c>
      <c r="O14" s="40">
        <f>'ДДН!'!H14</f>
        <v>38432.1</v>
      </c>
      <c r="P14" s="47">
        <f t="shared" si="9"/>
        <v>197.57710722652271</v>
      </c>
      <c r="Q14" s="47">
        <f t="shared" si="11"/>
        <v>107.02965085677525</v>
      </c>
    </row>
    <row r="15" spans="1:17" ht="15" x14ac:dyDescent="0.25">
      <c r="A15" s="24" t="s">
        <v>29</v>
      </c>
      <c r="B15" s="40">
        <f>'ДДН!'!C15</f>
        <v>21945.7</v>
      </c>
      <c r="C15" s="40">
        <f>'ДДН!'!D15</f>
        <v>25303.200000000001</v>
      </c>
      <c r="D15" s="47">
        <f t="shared" si="5"/>
        <v>157.6792549008367</v>
      </c>
      <c r="E15" s="47">
        <f t="shared" si="0"/>
        <v>115.29912465767782</v>
      </c>
      <c r="F15" s="40">
        <f>'ДДН!'!E15</f>
        <v>28189.599999999999</v>
      </c>
      <c r="G15" s="47">
        <f t="shared" si="6"/>
        <v>165.67393132773933</v>
      </c>
      <c r="H15" s="47">
        <f t="shared" si="1"/>
        <v>111.40725283758574</v>
      </c>
      <c r="I15" s="40">
        <f>'ДДН!'!F15</f>
        <v>30138.6</v>
      </c>
      <c r="J15" s="47">
        <f t="shared" si="7"/>
        <v>169.75476320957722</v>
      </c>
      <c r="K15" s="47">
        <f t="shared" si="2"/>
        <v>106.91389732383576</v>
      </c>
      <c r="L15" s="40">
        <f>'ДДН!'!G15</f>
        <v>32284.5</v>
      </c>
      <c r="M15" s="47">
        <f t="shared" si="8"/>
        <v>173.82144538768995</v>
      </c>
      <c r="N15" s="47">
        <f t="shared" si="10"/>
        <v>107.12010511437161</v>
      </c>
      <c r="O15" s="40">
        <f>'ДДН!'!H15</f>
        <v>34549.599999999999</v>
      </c>
      <c r="P15" s="47">
        <f t="shared" si="9"/>
        <v>177.61740898450694</v>
      </c>
      <c r="Q15" s="47">
        <f t="shared" si="11"/>
        <v>107.01606033855255</v>
      </c>
    </row>
    <row r="16" spans="1:17" ht="15" x14ac:dyDescent="0.25">
      <c r="A16" s="31" t="s">
        <v>30</v>
      </c>
      <c r="B16" s="40">
        <f>'ДДН!'!C16</f>
        <v>2470.9</v>
      </c>
      <c r="C16" s="40">
        <f>'ДДН!'!D16</f>
        <v>2396.5</v>
      </c>
      <c r="D16" s="47">
        <f t="shared" si="5"/>
        <v>14.934013657160166</v>
      </c>
      <c r="E16" s="47">
        <f t="shared" si="0"/>
        <v>96.98895139422882</v>
      </c>
      <c r="F16" s="40">
        <f>'ДДН!'!E16</f>
        <v>2778.9</v>
      </c>
      <c r="G16" s="47">
        <f t="shared" si="6"/>
        <v>16.331955322766369</v>
      </c>
      <c r="H16" s="47">
        <f t="shared" si="1"/>
        <v>115.95660337992906</v>
      </c>
      <c r="I16" s="40">
        <f>'ДДН!'!F16</f>
        <v>3034.6</v>
      </c>
      <c r="J16" s="47">
        <f t="shared" si="7"/>
        <v>17.092293750731059</v>
      </c>
      <c r="K16" s="47">
        <f t="shared" si="2"/>
        <v>109.20148260102917</v>
      </c>
      <c r="L16" s="40">
        <f>'ДДН!'!G16</f>
        <v>3269.4</v>
      </c>
      <c r="M16" s="47">
        <f t="shared" si="8"/>
        <v>17.602621491753428</v>
      </c>
      <c r="N16" s="47">
        <f t="shared" si="10"/>
        <v>107.73742832663284</v>
      </c>
      <c r="O16" s="40">
        <f>'ДДН!'!H16</f>
        <v>3522.5</v>
      </c>
      <c r="P16" s="47">
        <f t="shared" si="9"/>
        <v>18.108959963296989</v>
      </c>
      <c r="Q16" s="47">
        <f t="shared" si="11"/>
        <v>107.74148161742215</v>
      </c>
    </row>
    <row r="17" spans="1:17" ht="28.5" x14ac:dyDescent="0.25">
      <c r="A17" s="20" t="s">
        <v>32</v>
      </c>
      <c r="B17" s="40">
        <f>'ДДН!'!C17</f>
        <v>1212.5999999999999</v>
      </c>
      <c r="C17" s="40">
        <f>'ДДН!'!D17</f>
        <v>1504</v>
      </c>
      <c r="D17" s="47">
        <f t="shared" si="5"/>
        <v>9.3723165200788188</v>
      </c>
      <c r="E17" s="47">
        <f t="shared" si="0"/>
        <v>124.03100775193799</v>
      </c>
      <c r="F17" s="40">
        <f>'ДДН!'!E17</f>
        <v>1558.7</v>
      </c>
      <c r="G17" s="47">
        <f t="shared" si="6"/>
        <v>9.1606818387116977</v>
      </c>
      <c r="H17" s="47">
        <f t="shared" si="1"/>
        <v>103.63696808510639</v>
      </c>
      <c r="I17" s="40">
        <f>'ДДН!'!F17</f>
        <v>1720.5</v>
      </c>
      <c r="J17" s="47">
        <f t="shared" si="7"/>
        <v>9.6906647986992649</v>
      </c>
      <c r="K17" s="47">
        <f t="shared" si="2"/>
        <v>110.38044524283056</v>
      </c>
      <c r="L17" s="40">
        <f>'ДДН!'!G17</f>
        <v>1851.8</v>
      </c>
      <c r="M17" s="47">
        <f t="shared" si="8"/>
        <v>9.9701885601116391</v>
      </c>
      <c r="N17" s="47">
        <f t="shared" si="10"/>
        <v>107.63150247021215</v>
      </c>
      <c r="O17" s="40">
        <f>'ДДН!'!H17</f>
        <v>1993.4</v>
      </c>
      <c r="P17" s="47">
        <f t="shared" si="9"/>
        <v>10.247949124438955</v>
      </c>
      <c r="Q17" s="47">
        <f t="shared" si="11"/>
        <v>107.64661410519494</v>
      </c>
    </row>
    <row r="18" spans="1:17" ht="15" x14ac:dyDescent="0.25">
      <c r="A18" s="24" t="s">
        <v>63</v>
      </c>
      <c r="B18" s="40">
        <f>'ДДН!'!C18</f>
        <v>1122.9000000000001</v>
      </c>
      <c r="C18" s="40">
        <f>'ДДН!'!D18</f>
        <v>1413.6</v>
      </c>
      <c r="D18" s="47">
        <f t="shared" si="5"/>
        <v>8.8089804739251445</v>
      </c>
      <c r="E18" s="47">
        <f t="shared" ref="E18" si="12">C18/B18%</f>
        <v>125.88832487309642</v>
      </c>
      <c r="F18" s="40">
        <f>'ДДН!'!E18</f>
        <v>1466.7</v>
      </c>
      <c r="G18" s="47">
        <f t="shared" si="6"/>
        <v>8.6199859195730077</v>
      </c>
      <c r="H18" s="47">
        <f t="shared" si="1"/>
        <v>103.75636672325977</v>
      </c>
      <c r="I18" s="40">
        <f>'ДДН!'!F18</f>
        <v>1627.3</v>
      </c>
      <c r="J18" s="47">
        <f t="shared" si="7"/>
        <v>9.165718585831625</v>
      </c>
      <c r="K18" s="47">
        <f t="shared" si="2"/>
        <v>110.94975114201949</v>
      </c>
      <c r="L18" s="40">
        <f>'ДДН!'!G18</f>
        <v>1757.2</v>
      </c>
      <c r="M18" s="47">
        <f t="shared" si="8"/>
        <v>9.4608571864284343</v>
      </c>
      <c r="N18" s="47">
        <f t="shared" si="10"/>
        <v>107.98254777852885</v>
      </c>
      <c r="O18" s="40">
        <f>'ДДН!'!H18</f>
        <v>1897.5</v>
      </c>
      <c r="P18" s="47">
        <f t="shared" si="9"/>
        <v>9.7549330107469228</v>
      </c>
      <c r="Q18" s="47">
        <f t="shared" si="11"/>
        <v>107.98429319371728</v>
      </c>
    </row>
    <row r="19" spans="1:17" ht="15" x14ac:dyDescent="0.25">
      <c r="A19" s="20" t="s">
        <v>37</v>
      </c>
      <c r="B19" s="40">
        <f>'ДДН!'!C19</f>
        <v>120.5</v>
      </c>
      <c r="C19" s="40">
        <f>'ДДН!'!D19</f>
        <v>121.4</v>
      </c>
      <c r="D19" s="47">
        <f t="shared" si="5"/>
        <v>0.75651544251168135</v>
      </c>
      <c r="E19" s="47">
        <f t="shared" si="0"/>
        <v>100.74688796680498</v>
      </c>
      <c r="F19" s="40">
        <f>'ДДН!'!E19</f>
        <v>120</v>
      </c>
      <c r="G19" s="47">
        <f t="shared" si="6"/>
        <v>0.70525554670263924</v>
      </c>
      <c r="H19" s="47">
        <f t="shared" si="1"/>
        <v>98.846787479406927</v>
      </c>
      <c r="I19" s="40">
        <f>'ДДН!'!F19</f>
        <v>117</v>
      </c>
      <c r="J19" s="47">
        <f t="shared" si="7"/>
        <v>0.65899900113212084</v>
      </c>
      <c r="K19" s="47">
        <f t="shared" si="2"/>
        <v>97.5</v>
      </c>
      <c r="L19" s="40">
        <f>'ДДН!'!G19</f>
        <v>115.2</v>
      </c>
      <c r="M19" s="47">
        <f t="shared" si="8"/>
        <v>0.62024285674741386</v>
      </c>
      <c r="N19" s="47">
        <f t="shared" si="10"/>
        <v>98.461538461538467</v>
      </c>
      <c r="O19" s="40">
        <f>'ДДН!'!H19</f>
        <v>114.3</v>
      </c>
      <c r="P19" s="47">
        <f t="shared" si="9"/>
        <v>0.58760940349321389</v>
      </c>
      <c r="Q19" s="47">
        <f t="shared" si="11"/>
        <v>99.218749999999986</v>
      </c>
    </row>
    <row r="20" spans="1:17" ht="15" x14ac:dyDescent="0.25">
      <c r="A20" s="20"/>
      <c r="B20" s="40"/>
      <c r="C20" s="40"/>
      <c r="D20" s="47"/>
      <c r="E20" s="47"/>
      <c r="F20" s="40"/>
      <c r="G20" s="47"/>
      <c r="H20" s="47"/>
      <c r="I20" s="40"/>
      <c r="J20" s="47"/>
      <c r="K20" s="47"/>
      <c r="L20" s="40"/>
      <c r="M20" s="47"/>
      <c r="N20" s="47"/>
      <c r="O20" s="40"/>
      <c r="P20" s="47"/>
      <c r="Q20" s="47"/>
    </row>
    <row r="21" spans="1:17" ht="14.25" x14ac:dyDescent="0.2">
      <c r="A21" s="32" t="s">
        <v>52</v>
      </c>
      <c r="B21" s="54">
        <f>'ДДН!'!C21</f>
        <v>-10671.7</v>
      </c>
      <c r="C21" s="54">
        <f>'ДДН!'!D21</f>
        <v>-13548</v>
      </c>
      <c r="D21" s="55">
        <f t="shared" si="5"/>
        <v>-84.425627801880211</v>
      </c>
      <c r="E21" s="55">
        <f t="shared" si="0"/>
        <v>126.95259424459081</v>
      </c>
      <c r="F21" s="54">
        <f>'ДДН!'!E21</f>
        <v>-15935.1</v>
      </c>
      <c r="G21" s="55">
        <f t="shared" si="6"/>
        <v>-93.652647185510219</v>
      </c>
      <c r="H21" s="55">
        <f t="shared" si="1"/>
        <v>117.61957484499558</v>
      </c>
      <c r="I21" s="54">
        <f>'ДДН!'!F21</f>
        <v>-17583.5</v>
      </c>
      <c r="J21" s="55">
        <f t="shared" si="7"/>
        <v>-99.038537918005531</v>
      </c>
      <c r="K21" s="55">
        <f t="shared" si="2"/>
        <v>110.34445971471783</v>
      </c>
      <c r="L21" s="54">
        <f>'ДДН!'!G21</f>
        <v>-19301.5</v>
      </c>
      <c r="M21" s="55">
        <f t="shared" si="8"/>
        <v>-103.92029079435945</v>
      </c>
      <c r="N21" s="55">
        <f t="shared" ref="N21:N22" si="13">L21/I21%</f>
        <v>109.7705235021469</v>
      </c>
      <c r="O21" s="54">
        <f>'ДДН!'!H21</f>
        <v>-21088.1</v>
      </c>
      <c r="P21" s="55">
        <f t="shared" si="9"/>
        <v>-108.41264970958218</v>
      </c>
      <c r="Q21" s="55">
        <f t="shared" ref="Q21:Q22" si="14">O21/L21%</f>
        <v>109.25627541900889</v>
      </c>
    </row>
    <row r="22" spans="1:17" s="52" customFormat="1" ht="45" x14ac:dyDescent="0.25">
      <c r="A22" s="56" t="s">
        <v>64</v>
      </c>
      <c r="B22" s="40">
        <f>'ДДН!'!C22</f>
        <v>-11100</v>
      </c>
      <c r="C22" s="40">
        <f>'ДДН!'!D22</f>
        <v>-13981.8</v>
      </c>
      <c r="D22" s="47">
        <f t="shared" si="5"/>
        <v>-87.128893032206136</v>
      </c>
      <c r="E22" s="47">
        <f t="shared" ref="E22" si="15">C22/B22%</f>
        <v>125.96216216216216</v>
      </c>
      <c r="F22" s="40">
        <f>'ДДН!'!E22</f>
        <v>-16373</v>
      </c>
      <c r="G22" s="47">
        <f t="shared" si="6"/>
        <v>-96.226242218019266</v>
      </c>
      <c r="H22" s="47">
        <f t="shared" si="1"/>
        <v>117.10223290277362</v>
      </c>
      <c r="I22" s="40">
        <f>'ДДН!'!F22</f>
        <v>-18025.400000000001</v>
      </c>
      <c r="J22" s="47">
        <f t="shared" si="7"/>
        <v>-101.5275264530507</v>
      </c>
      <c r="K22" s="47">
        <f t="shared" si="2"/>
        <v>110.09222500458073</v>
      </c>
      <c r="L22" s="40">
        <f>'ДДН!'!G22</f>
        <v>-19749</v>
      </c>
      <c r="M22" s="47">
        <f t="shared" si="8"/>
        <v>-106.3296543220892</v>
      </c>
      <c r="N22" s="47">
        <f t="shared" si="13"/>
        <v>109.56206242302528</v>
      </c>
      <c r="O22" s="40">
        <f>'ДДН!'!H22</f>
        <v>-21539.5</v>
      </c>
      <c r="P22" s="47">
        <f t="shared" si="9"/>
        <v>-110.73326987350902</v>
      </c>
      <c r="Q22" s="47">
        <f t="shared" si="14"/>
        <v>109.06628183705503</v>
      </c>
    </row>
    <row r="23" spans="1:17" ht="15" x14ac:dyDescent="0.25">
      <c r="A23" s="20"/>
      <c r="B23" s="40"/>
      <c r="C23" s="40"/>
      <c r="D23" s="47"/>
      <c r="E23" s="47"/>
      <c r="F23" s="40"/>
      <c r="G23" s="40"/>
      <c r="H23" s="47"/>
      <c r="I23" s="40"/>
      <c r="J23" s="40"/>
      <c r="K23" s="47"/>
      <c r="L23" s="40"/>
      <c r="M23" s="40"/>
      <c r="N23" s="47"/>
      <c r="O23" s="40"/>
      <c r="P23" s="40"/>
      <c r="Q23" s="47"/>
    </row>
    <row r="24" spans="1:17" ht="30" x14ac:dyDescent="0.25">
      <c r="A24" s="36" t="s">
        <v>58</v>
      </c>
      <c r="B24" s="48">
        <f>'ДДН!'!C24</f>
        <v>35.493000000000002</v>
      </c>
      <c r="C24" s="40">
        <f>'ДДН!'!D24</f>
        <v>36.380000000000003</v>
      </c>
      <c r="D24" s="47" t="s">
        <v>62</v>
      </c>
      <c r="E24" s="47">
        <f t="shared" si="0"/>
        <v>102.49908432648691</v>
      </c>
      <c r="F24" s="40">
        <f>'ДДН!'!E24</f>
        <v>37.03</v>
      </c>
      <c r="G24" s="47" t="s">
        <v>62</v>
      </c>
      <c r="H24" s="47">
        <f t="shared" si="1"/>
        <v>101.78669598680594</v>
      </c>
      <c r="I24" s="40">
        <f>'ДДН!'!F24</f>
        <v>37.619999999999997</v>
      </c>
      <c r="J24" s="47" t="s">
        <v>62</v>
      </c>
      <c r="K24" s="47">
        <f t="shared" si="2"/>
        <v>101.59330272751822</v>
      </c>
      <c r="L24" s="40">
        <f>'ДДН!'!G24</f>
        <v>38.213000000000001</v>
      </c>
      <c r="M24" s="47" t="s">
        <v>62</v>
      </c>
      <c r="N24" s="47">
        <f t="shared" ref="N24" si="16">L24/I24%</f>
        <v>101.57628920786816</v>
      </c>
      <c r="O24" s="40">
        <f>'ДДН!'!H24</f>
        <v>38.786000000000001</v>
      </c>
      <c r="P24" s="47" t="s">
        <v>62</v>
      </c>
      <c r="Q24" s="47">
        <f t="shared" ref="Q24" si="17">O24/L24%</f>
        <v>101.49948970245728</v>
      </c>
    </row>
    <row r="25" spans="1:17" ht="30" x14ac:dyDescent="0.25">
      <c r="A25" s="37" t="s">
        <v>59</v>
      </c>
      <c r="B25" s="66">
        <f>'ДДН!'!C25</f>
        <v>36012.500117394033</v>
      </c>
      <c r="C25" s="67">
        <f>'ДДН!'!D25</f>
        <v>36758.429540040313</v>
      </c>
      <c r="D25" s="49">
        <f>C4/C24/12*1000</f>
        <v>36758.429540040313</v>
      </c>
      <c r="E25" s="49">
        <f>C25-D25</f>
        <v>0</v>
      </c>
      <c r="F25" s="67">
        <f>'ДДН!'!E25</f>
        <v>38291.27059141238</v>
      </c>
      <c r="G25" s="49">
        <f>F4/F24/12*1000</f>
        <v>38291.270591412365</v>
      </c>
      <c r="H25" s="49">
        <f>F25-G25</f>
        <v>0</v>
      </c>
      <c r="I25" s="67">
        <f>'ДДН!'!F25</f>
        <v>39327.928185362398</v>
      </c>
      <c r="J25" s="49">
        <f>I4/I24/12*1000</f>
        <v>39327.928185362405</v>
      </c>
      <c r="K25" s="49">
        <f>I25-J25</f>
        <v>0</v>
      </c>
      <c r="L25" s="67">
        <f>'ДДН!'!G25</f>
        <v>40504.038525283715</v>
      </c>
      <c r="M25" s="49">
        <f>L4/L24/12*1000</f>
        <v>40504.038525283708</v>
      </c>
      <c r="N25" s="49">
        <f>L25-M25</f>
        <v>0</v>
      </c>
      <c r="O25" s="67">
        <f>'ДДН!'!H25</f>
        <v>41792.779351226382</v>
      </c>
      <c r="P25" s="49">
        <f>O4/O24/12*1000</f>
        <v>41792.779351226389</v>
      </c>
      <c r="Q25" s="49">
        <f>O25-P25</f>
        <v>0</v>
      </c>
    </row>
    <row r="26" spans="1:17" ht="15" x14ac:dyDescent="0.25">
      <c r="A26" s="20"/>
      <c r="B26" s="40"/>
      <c r="C26" s="40"/>
      <c r="D26" s="47"/>
      <c r="E26" s="47"/>
      <c r="F26" s="40"/>
      <c r="G26" s="47"/>
      <c r="H26" s="47"/>
      <c r="I26" s="40"/>
      <c r="J26" s="47"/>
      <c r="K26" s="47"/>
      <c r="L26" s="40"/>
      <c r="M26" s="47"/>
      <c r="N26" s="47"/>
      <c r="O26" s="40"/>
      <c r="P26" s="47"/>
      <c r="Q26" s="47"/>
    </row>
    <row r="27" spans="1:17" ht="15" x14ac:dyDescent="0.2">
      <c r="A27" s="18" t="s">
        <v>60</v>
      </c>
      <c r="B27" s="41">
        <f>'ДДН!'!C27</f>
        <v>101.2</v>
      </c>
      <c r="C27" s="42">
        <f>'ДДН!'!D27</f>
        <v>100.11689473456491</v>
      </c>
      <c r="D27" s="50">
        <f>E7/C28%</f>
        <v>100.11689473456492</v>
      </c>
      <c r="E27" s="50">
        <f>C27-D27</f>
        <v>0</v>
      </c>
      <c r="F27" s="42">
        <f>'ДДН!'!E27</f>
        <v>100.02947308538353</v>
      </c>
      <c r="G27" s="50">
        <f>H7/F28%</f>
        <v>100.02947308538351</v>
      </c>
      <c r="H27" s="50">
        <f>F27-G27</f>
        <v>0</v>
      </c>
      <c r="I27" s="42">
        <f>'ДДН!'!F27</f>
        <v>100.42707697098525</v>
      </c>
      <c r="J27" s="50">
        <f>K7/I28%</f>
        <v>100.42707697098525</v>
      </c>
      <c r="K27" s="50">
        <f>I27-J27</f>
        <v>0</v>
      </c>
      <c r="L27" s="42">
        <f>'ДДН!'!G27</f>
        <v>100.59033699184263</v>
      </c>
      <c r="M27" s="50">
        <f>N7/L28%</f>
        <v>100.59033699184262</v>
      </c>
      <c r="N27" s="50">
        <f>L27-M27</f>
        <v>0</v>
      </c>
      <c r="O27" s="42">
        <f>'ДДН!'!H27</f>
        <v>100.700921815035</v>
      </c>
      <c r="P27" s="50">
        <f>Q7/O28%</f>
        <v>100.700921815035</v>
      </c>
      <c r="Q27" s="50">
        <f>O27-P27</f>
        <v>0</v>
      </c>
    </row>
    <row r="28" spans="1:17" ht="25.5" x14ac:dyDescent="0.25">
      <c r="A28" s="9" t="s">
        <v>61</v>
      </c>
      <c r="B28" s="51">
        <f>'ДДН!'!C28</f>
        <v>104.4</v>
      </c>
      <c r="C28" s="51">
        <f>'ДДН!'!D28</f>
        <v>104.5</v>
      </c>
      <c r="D28" s="47" t="s">
        <v>62</v>
      </c>
      <c r="E28" s="47" t="s">
        <v>62</v>
      </c>
      <c r="F28" s="51">
        <f>'ДДН!'!E28</f>
        <v>106</v>
      </c>
      <c r="G28" s="47" t="s">
        <v>62</v>
      </c>
      <c r="H28" s="47" t="s">
        <v>62</v>
      </c>
      <c r="I28" s="51">
        <f>'ДДН!'!F28</f>
        <v>103.9</v>
      </c>
      <c r="J28" s="47" t="s">
        <v>62</v>
      </c>
      <c r="K28" s="47" t="s">
        <v>62</v>
      </c>
      <c r="L28" s="51">
        <f>'ДДН!'!G28</f>
        <v>104</v>
      </c>
      <c r="M28" s="47" t="s">
        <v>62</v>
      </c>
      <c r="N28" s="47" t="s">
        <v>62</v>
      </c>
      <c r="O28" s="51">
        <f>'ДДН!'!H28</f>
        <v>104</v>
      </c>
      <c r="P28" s="47" t="s">
        <v>62</v>
      </c>
      <c r="Q28" s="47" t="s">
        <v>62</v>
      </c>
    </row>
  </sheetData>
  <mergeCells count="7">
    <mergeCell ref="L5:N5"/>
    <mergeCell ref="O5:Q5"/>
    <mergeCell ref="A5:A6"/>
    <mergeCell ref="B5:B6"/>
    <mergeCell ref="C5:E5"/>
    <mergeCell ref="F5:H5"/>
    <mergeCell ref="I5:K5"/>
  </mergeCells>
  <pageMargins left="0.31496062992125984" right="0.27559055118110237" top="1.07" bottom="0.74803149606299213" header="0.88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ДДН!</vt:lpstr>
      <vt:lpstr>Баланс-ДДН</vt:lpstr>
      <vt:lpstr>Динамика!</vt:lpstr>
      <vt:lpstr>'Баланс-ДДН'!Заголовки_для_печати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</dc:creator>
  <cp:lastModifiedBy>User098</cp:lastModifiedBy>
  <cp:lastPrinted>2021-08-17T05:41:56Z</cp:lastPrinted>
  <dcterms:created xsi:type="dcterms:W3CDTF">2001-05-23T09:58:55Z</dcterms:created>
  <dcterms:modified xsi:type="dcterms:W3CDTF">2021-08-17T05:42:18Z</dcterms:modified>
</cp:coreProperties>
</file>